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ordContabilidad\OneDrive\Escritorio\"/>
    </mc:Choice>
  </mc:AlternateContent>
  <xr:revisionPtr revIDLastSave="0" documentId="13_ncr:1_{105CC1DE-7413-4BD8-AC42-37D08D3FA727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8" l="1"/>
  <c r="C44" i="8"/>
  <c r="D44" i="8"/>
  <c r="E44" i="8"/>
  <c r="F44" i="8"/>
  <c r="G44" i="8"/>
  <c r="C84" i="6"/>
  <c r="C159" i="6" s="1"/>
  <c r="B85" i="6"/>
  <c r="C85" i="6"/>
  <c r="D85" i="6"/>
  <c r="E85" i="6"/>
  <c r="F85" i="6"/>
  <c r="G85" i="6"/>
  <c r="B20" i="2"/>
  <c r="B19" i="11"/>
  <c r="E63" i="1"/>
  <c r="E19" i="1"/>
  <c r="K9" i="3"/>
  <c r="K10" i="3"/>
  <c r="K11" i="3"/>
  <c r="K12" i="3"/>
  <c r="K15" i="3"/>
  <c r="K16" i="3"/>
  <c r="K17" i="3"/>
  <c r="K18" i="3"/>
  <c r="Q107" i="15" l="1"/>
  <c r="E23" i="1"/>
  <c r="E27" i="1"/>
  <c r="F27" i="1"/>
  <c r="C137" i="6"/>
  <c r="D137" i="6"/>
  <c r="E137" i="6"/>
  <c r="F137" i="6"/>
  <c r="T129" i="24" s="1"/>
  <c r="B137" i="6"/>
  <c r="P129" i="24" s="1"/>
  <c r="C62" i="6"/>
  <c r="Q55" i="24" s="1"/>
  <c r="D62" i="6"/>
  <c r="E62" i="6"/>
  <c r="F62" i="6"/>
  <c r="B62" i="6"/>
  <c r="B8" i="10"/>
  <c r="P2" i="28" s="1"/>
  <c r="C6" i="23"/>
  <c r="C7" i="23" s="1"/>
  <c r="A2" i="1" s="1"/>
  <c r="B9" i="1"/>
  <c r="P4" i="15" s="1"/>
  <c r="H25" i="23"/>
  <c r="F5" i="12" s="1"/>
  <c r="G25" i="23"/>
  <c r="E5" i="13" s="1"/>
  <c r="F25" i="23"/>
  <c r="D5" i="13" s="1"/>
  <c r="E25" i="23"/>
  <c r="C5" i="13" s="1"/>
  <c r="D25" i="23"/>
  <c r="B5" i="13" s="1"/>
  <c r="U17" i="27"/>
  <c r="G12" i="9"/>
  <c r="U67" i="26"/>
  <c r="G37" i="8"/>
  <c r="U30" i="26" s="1"/>
  <c r="U29" i="26"/>
  <c r="G19" i="7"/>
  <c r="U3" i="25" s="1"/>
  <c r="G9" i="7"/>
  <c r="U2" i="25" s="1"/>
  <c r="B18" i="6"/>
  <c r="B28" i="6"/>
  <c r="B38" i="6"/>
  <c r="B48" i="6"/>
  <c r="P41" i="24" s="1"/>
  <c r="B58" i="6"/>
  <c r="B71" i="6"/>
  <c r="B75" i="6"/>
  <c r="U121" i="24"/>
  <c r="U113" i="24"/>
  <c r="U82" i="24"/>
  <c r="G71" i="6"/>
  <c r="U14" i="24"/>
  <c r="B7" i="13"/>
  <c r="G18" i="6"/>
  <c r="U11" i="24" s="1"/>
  <c r="G16" i="5"/>
  <c r="G28" i="5"/>
  <c r="U29" i="20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D29" i="13" s="1"/>
  <c r="R22" i="31" s="1"/>
  <c r="E7" i="13"/>
  <c r="F7" i="13"/>
  <c r="T2" i="31" s="1"/>
  <c r="G7" i="13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E7" i="12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C30" i="11"/>
  <c r="Q22" i="29" s="1"/>
  <c r="D8" i="11"/>
  <c r="E8" i="11"/>
  <c r="E30" i="11" s="1"/>
  <c r="S22" i="29" s="1"/>
  <c r="F8" i="1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D29" i="10"/>
  <c r="R21" i="28" s="1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D9" i="9" s="1"/>
  <c r="R2" i="27" s="1"/>
  <c r="D16" i="9"/>
  <c r="E12" i="9"/>
  <c r="E16" i="9"/>
  <c r="S9" i="27" s="1"/>
  <c r="E9" i="9"/>
  <c r="S2" i="27" s="1"/>
  <c r="F12" i="9"/>
  <c r="F9" i="9" s="1"/>
  <c r="T2" i="27" s="1"/>
  <c r="F16" i="9"/>
  <c r="T9" i="27" s="1"/>
  <c r="G16" i="9"/>
  <c r="Q3" i="27"/>
  <c r="R3" i="27"/>
  <c r="S3" i="27"/>
  <c r="T3" i="27"/>
  <c r="U3" i="27"/>
  <c r="Q4" i="27"/>
  <c r="R4" i="27"/>
  <c r="S4" i="27"/>
  <c r="T4" i="27"/>
  <c r="U4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Q13" i="27" s="1"/>
  <c r="C28" i="9"/>
  <c r="Q20" i="27" s="1"/>
  <c r="D24" i="9"/>
  <c r="R16" i="27" s="1"/>
  <c r="D28" i="9"/>
  <c r="D21" i="9" s="1"/>
  <c r="R13" i="27" s="1"/>
  <c r="E24" i="9"/>
  <c r="E28" i="9"/>
  <c r="S20" i="27" s="1"/>
  <c r="F24" i="9"/>
  <c r="T16" i="27" s="1"/>
  <c r="F28" i="9"/>
  <c r="G24" i="9"/>
  <c r="G28" i="9"/>
  <c r="Q14" i="27"/>
  <c r="R14" i="27"/>
  <c r="S14" i="27"/>
  <c r="T14" i="27"/>
  <c r="U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9" i="8"/>
  <c r="Q12" i="26" s="1"/>
  <c r="C27" i="8"/>
  <c r="Q20" i="26" s="1"/>
  <c r="C37" i="8"/>
  <c r="Q30" i="26" s="1"/>
  <c r="R3" i="26"/>
  <c r="D19" i="8"/>
  <c r="R12" i="26" s="1"/>
  <c r="D27" i="8"/>
  <c r="D37" i="8"/>
  <c r="R30" i="26" s="1"/>
  <c r="E19" i="8"/>
  <c r="S12" i="26" s="1"/>
  <c r="E27" i="8"/>
  <c r="S20" i="26" s="1"/>
  <c r="E37" i="8"/>
  <c r="T3" i="26"/>
  <c r="F19" i="8"/>
  <c r="F27" i="8"/>
  <c r="T20" i="26" s="1"/>
  <c r="F37" i="8"/>
  <c r="Q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53" i="8"/>
  <c r="Q45" i="26" s="1"/>
  <c r="C61" i="8"/>
  <c r="Q53" i="26" s="1"/>
  <c r="C71" i="8"/>
  <c r="D53" i="8"/>
  <c r="R45" i="26" s="1"/>
  <c r="D61" i="8"/>
  <c r="R53" i="26" s="1"/>
  <c r="D71" i="8"/>
  <c r="E53" i="8"/>
  <c r="S45" i="26" s="1"/>
  <c r="E61" i="8"/>
  <c r="S53" i="26" s="1"/>
  <c r="E71" i="8"/>
  <c r="S63" i="26" s="1"/>
  <c r="F53" i="8"/>
  <c r="T45" i="26" s="1"/>
  <c r="F61" i="8"/>
  <c r="T53" i="26" s="1"/>
  <c r="F71" i="8"/>
  <c r="T63" i="26" s="1"/>
  <c r="G53" i="8"/>
  <c r="U45" i="26" s="1"/>
  <c r="G61" i="8"/>
  <c r="U53" i="26" s="1"/>
  <c r="Q36" i="26"/>
  <c r="R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B53" i="8"/>
  <c r="P45" i="26" s="1"/>
  <c r="B61" i="8"/>
  <c r="P53" i="26" s="1"/>
  <c r="B71" i="8"/>
  <c r="P63" i="26" s="1"/>
  <c r="B9" i="8"/>
  <c r="P2" i="26" s="1"/>
  <c r="B19" i="8"/>
  <c r="P12" i="26" s="1"/>
  <c r="B27" i="8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29" i="7"/>
  <c r="U4" i="25" s="1"/>
  <c r="F9" i="7"/>
  <c r="F19" i="7"/>
  <c r="T3" i="25" s="1"/>
  <c r="E9" i="7"/>
  <c r="S2" i="25" s="1"/>
  <c r="E19" i="7"/>
  <c r="S3" i="25" s="1"/>
  <c r="D9" i="7"/>
  <c r="D19" i="7"/>
  <c r="R3" i="25" s="1"/>
  <c r="C9" i="7"/>
  <c r="C19" i="7"/>
  <c r="Q3" i="25" s="1"/>
  <c r="B9" i="7"/>
  <c r="P2" i="25" s="1"/>
  <c r="B19" i="7"/>
  <c r="A3" i="25"/>
  <c r="A4" i="25"/>
  <c r="A2" i="25"/>
  <c r="A87" i="24"/>
  <c r="Q77" i="24"/>
  <c r="C93" i="6"/>
  <c r="Q85" i="24" s="1"/>
  <c r="Q95" i="24"/>
  <c r="C113" i="6"/>
  <c r="C123" i="6"/>
  <c r="Q115" i="24" s="1"/>
  <c r="C133" i="6"/>
  <c r="Q125" i="24" s="1"/>
  <c r="C146" i="6"/>
  <c r="C150" i="6"/>
  <c r="Q142" i="24" s="1"/>
  <c r="R77" i="24"/>
  <c r="D93" i="6"/>
  <c r="D103" i="6"/>
  <c r="D113" i="6"/>
  <c r="R105" i="24" s="1"/>
  <c r="D123" i="6"/>
  <c r="R115" i="24" s="1"/>
  <c r="D133" i="6"/>
  <c r="D146" i="6"/>
  <c r="R138" i="24" s="1"/>
  <c r="D150" i="6"/>
  <c r="R142" i="24" s="1"/>
  <c r="S77" i="24"/>
  <c r="E93" i="6"/>
  <c r="S85" i="24" s="1"/>
  <c r="E103" i="6"/>
  <c r="S95" i="24" s="1"/>
  <c r="E113" i="6"/>
  <c r="E123" i="6"/>
  <c r="S115" i="24" s="1"/>
  <c r="E133" i="6"/>
  <c r="S125" i="24" s="1"/>
  <c r="E146" i="6"/>
  <c r="S138" i="24" s="1"/>
  <c r="E150" i="6"/>
  <c r="S142" i="24" s="1"/>
  <c r="T77" i="24"/>
  <c r="F93" i="6"/>
  <c r="T85" i="24" s="1"/>
  <c r="F103" i="6"/>
  <c r="T95" i="24" s="1"/>
  <c r="F113" i="6"/>
  <c r="T105" i="24" s="1"/>
  <c r="F123" i="6"/>
  <c r="T115" i="24" s="1"/>
  <c r="F133" i="6"/>
  <c r="T125" i="24" s="1"/>
  <c r="F146" i="6"/>
  <c r="T138" i="24" s="1"/>
  <c r="F150" i="6"/>
  <c r="T142" i="24" s="1"/>
  <c r="U77" i="24"/>
  <c r="G93" i="6"/>
  <c r="U85" i="24" s="1"/>
  <c r="G113" i="6"/>
  <c r="U105" i="24" s="1"/>
  <c r="G123" i="6"/>
  <c r="U115" i="24" s="1"/>
  <c r="G133" i="6"/>
  <c r="U125" i="24" s="1"/>
  <c r="G146" i="6"/>
  <c r="U138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R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Q11" i="24" s="1"/>
  <c r="C28" i="6"/>
  <c r="C38" i="6"/>
  <c r="C48" i="6"/>
  <c r="Q41" i="24" s="1"/>
  <c r="C58" i="6"/>
  <c r="C71" i="6"/>
  <c r="Q64" i="24" s="1"/>
  <c r="C75" i="6"/>
  <c r="Q68" i="24" s="1"/>
  <c r="D18" i="6"/>
  <c r="D28" i="6"/>
  <c r="R21" i="24" s="1"/>
  <c r="D38" i="6"/>
  <c r="D48" i="6"/>
  <c r="R41" i="24" s="1"/>
  <c r="D58" i="6"/>
  <c r="R51" i="24" s="1"/>
  <c r="D71" i="6"/>
  <c r="R64" i="24" s="1"/>
  <c r="D75" i="6"/>
  <c r="R68" i="24" s="1"/>
  <c r="E18" i="6"/>
  <c r="E28" i="6"/>
  <c r="E38" i="6"/>
  <c r="E48" i="6"/>
  <c r="E58" i="6"/>
  <c r="S51" i="24" s="1"/>
  <c r="E71" i="6"/>
  <c r="S64" i="24" s="1"/>
  <c r="E75" i="6"/>
  <c r="S68" i="24" s="1"/>
  <c r="T3" i="24"/>
  <c r="F18" i="6"/>
  <c r="F28" i="6"/>
  <c r="F38" i="6"/>
  <c r="F48" i="6"/>
  <c r="F58" i="6"/>
  <c r="T51" i="24" s="1"/>
  <c r="F71" i="6"/>
  <c r="F75" i="6"/>
  <c r="G28" i="6"/>
  <c r="U21" i="24" s="1"/>
  <c r="G38" i="6"/>
  <c r="G48" i="6"/>
  <c r="U41" i="24" s="1"/>
  <c r="G58" i="6"/>
  <c r="U51" i="24" s="1"/>
  <c r="G75" i="6"/>
  <c r="P77" i="24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1" i="20"/>
  <c r="U32" i="20"/>
  <c r="U33" i="20"/>
  <c r="U38" i="20"/>
  <c r="U41" i="20"/>
  <c r="U42" i="20"/>
  <c r="U45" i="20"/>
  <c r="U39" i="20"/>
  <c r="U40" i="20"/>
  <c r="U43" i="20"/>
  <c r="U44" i="20"/>
  <c r="G54" i="5"/>
  <c r="U46" i="20" s="1"/>
  <c r="U49" i="20"/>
  <c r="U47" i="20"/>
  <c r="U48" i="20"/>
  <c r="U50" i="20"/>
  <c r="U51" i="20"/>
  <c r="U53" i="20"/>
  <c r="U54" i="20"/>
  <c r="U55" i="20"/>
  <c r="G67" i="5"/>
  <c r="U57" i="20" s="1"/>
  <c r="U58" i="20"/>
  <c r="U60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2" i="20" s="1"/>
  <c r="P29" i="20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F19" i="1"/>
  <c r="Q67" i="15" s="1"/>
  <c r="D20" i="23"/>
  <c r="E6" i="1" s="1"/>
  <c r="F18" i="23"/>
  <c r="K6" i="3" s="1"/>
  <c r="E18" i="23"/>
  <c r="J6" i="3" s="1"/>
  <c r="D18" i="23"/>
  <c r="I6" i="3" s="1"/>
  <c r="E5" i="12"/>
  <c r="C5" i="12"/>
  <c r="I25" i="23"/>
  <c r="D23" i="23"/>
  <c r="I23" i="23"/>
  <c r="G6" i="11" s="1"/>
  <c r="H23" i="23"/>
  <c r="F6" i="11" s="1"/>
  <c r="G23" i="23"/>
  <c r="E6" i="11" s="1"/>
  <c r="F23" i="23"/>
  <c r="D6" i="10" s="1"/>
  <c r="E23" i="23"/>
  <c r="C6" i="11" s="1"/>
  <c r="G6" i="10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W3" i="17" s="1"/>
  <c r="H14" i="3"/>
  <c r="V4" i="17" s="1"/>
  <c r="G14" i="3"/>
  <c r="U4" i="17" s="1"/>
  <c r="E14" i="3"/>
  <c r="J8" i="3"/>
  <c r="H8" i="3"/>
  <c r="V3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P30" i="18" s="1"/>
  <c r="B49" i="4"/>
  <c r="B48" i="4"/>
  <c r="P26" i="18" s="1"/>
  <c r="B37" i="4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P5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Q76" i="15"/>
  <c r="F31" i="1"/>
  <c r="Q80" i="15" s="1"/>
  <c r="F38" i="1"/>
  <c r="Q87" i="15" s="1"/>
  <c r="F42" i="1"/>
  <c r="Q91" i="15" s="1"/>
  <c r="F63" i="1"/>
  <c r="Q106" i="15" s="1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P76" i="15"/>
  <c r="E31" i="1"/>
  <c r="P80" i="15" s="1"/>
  <c r="E38" i="1"/>
  <c r="P87" i="15" s="1"/>
  <c r="E42" i="1"/>
  <c r="P91" i="15" s="1"/>
  <c r="E57" i="1"/>
  <c r="P103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C53" i="4"/>
  <c r="Q30" i="18" s="1"/>
  <c r="D53" i="4"/>
  <c r="D48" i="4"/>
  <c r="R26" i="18" s="1"/>
  <c r="C49" i="4"/>
  <c r="Q27" i="18" s="1"/>
  <c r="D49" i="4"/>
  <c r="R27" i="18" s="1"/>
  <c r="C29" i="4"/>
  <c r="Q15" i="18" s="1"/>
  <c r="D29" i="4"/>
  <c r="R15" i="18" s="1"/>
  <c r="C40" i="4"/>
  <c r="D40" i="4"/>
  <c r="C37" i="4"/>
  <c r="D37" i="4"/>
  <c r="C17" i="4"/>
  <c r="Q9" i="18" s="1"/>
  <c r="C13" i="4"/>
  <c r="Q6" i="18" s="1"/>
  <c r="D13" i="4"/>
  <c r="R6" i="18" s="1"/>
  <c r="V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D9" i="2"/>
  <c r="R4" i="16" s="1"/>
  <c r="E9" i="2"/>
  <c r="S4" i="16"/>
  <c r="F9" i="2"/>
  <c r="T4" i="16" s="1"/>
  <c r="G9" i="2"/>
  <c r="H9" i="2"/>
  <c r="V4" i="16" s="1"/>
  <c r="B9" i="2"/>
  <c r="R22" i="18"/>
  <c r="Q22" i="18"/>
  <c r="R31" i="18"/>
  <c r="Q19" i="18"/>
  <c r="R30" i="18"/>
  <c r="C44" i="4"/>
  <c r="Q25" i="18" s="1"/>
  <c r="C8" i="4"/>
  <c r="Q2" i="18" s="1"/>
  <c r="T2" i="25"/>
  <c r="Q2" i="25"/>
  <c r="P2" i="30" l="1"/>
  <c r="B31" i="12"/>
  <c r="P23" i="30" s="1"/>
  <c r="T5" i="27"/>
  <c r="R2" i="31"/>
  <c r="F6" i="1"/>
  <c r="F31" i="12"/>
  <c r="T23" i="30" s="1"/>
  <c r="G29" i="13"/>
  <c r="U22" i="31" s="1"/>
  <c r="Q5" i="27"/>
  <c r="S2" i="29"/>
  <c r="A2" i="14"/>
  <c r="C41" i="5"/>
  <c r="Q34" i="20" s="1"/>
  <c r="B9" i="9"/>
  <c r="P2" i="27" s="1"/>
  <c r="D31" i="12"/>
  <c r="R23" i="30" s="1"/>
  <c r="B21" i="9"/>
  <c r="P13" i="27" s="1"/>
  <c r="B72" i="4"/>
  <c r="G9" i="9"/>
  <c r="U2" i="27" s="1"/>
  <c r="C29" i="13"/>
  <c r="Q22" i="31" s="1"/>
  <c r="F5" i="13"/>
  <c r="B5" i="12"/>
  <c r="D5" i="12"/>
  <c r="C29" i="7"/>
  <c r="Q4" i="25" s="1"/>
  <c r="E79" i="1"/>
  <c r="P119" i="15" s="1"/>
  <c r="D29" i="7"/>
  <c r="R4" i="25" s="1"/>
  <c r="J20" i="3"/>
  <c r="X5" i="17" s="1"/>
  <c r="B29" i="7"/>
  <c r="P4" i="25" s="1"/>
  <c r="T2" i="30"/>
  <c r="F29" i="13"/>
  <c r="T22" i="31" s="1"/>
  <c r="C31" i="12"/>
  <c r="Q23" i="30" s="1"/>
  <c r="D30" i="11"/>
  <c r="R22" i="29" s="1"/>
  <c r="U2" i="29"/>
  <c r="B30" i="11"/>
  <c r="P22" i="29" s="1"/>
  <c r="D32" i="10"/>
  <c r="R23" i="28" s="1"/>
  <c r="R20" i="27"/>
  <c r="F21" i="9"/>
  <c r="T13" i="27" s="1"/>
  <c r="U9" i="27"/>
  <c r="C33" i="9"/>
  <c r="Q24" i="27" s="1"/>
  <c r="C43" i="8"/>
  <c r="Q35" i="26" s="1"/>
  <c r="B84" i="6"/>
  <c r="P76" i="24" s="1"/>
  <c r="E84" i="6"/>
  <c r="S76" i="24" s="1"/>
  <c r="E65" i="5"/>
  <c r="S56" i="20" s="1"/>
  <c r="C65" i="5"/>
  <c r="Q56" i="20" s="1"/>
  <c r="G41" i="5"/>
  <c r="G42" i="5" s="1"/>
  <c r="U35" i="20" s="1"/>
  <c r="D57" i="4"/>
  <c r="D59" i="4" s="1"/>
  <c r="B44" i="4"/>
  <c r="P25" i="18" s="1"/>
  <c r="D72" i="4"/>
  <c r="C72" i="4"/>
  <c r="Q38" i="18" s="1"/>
  <c r="P36" i="18"/>
  <c r="X3" i="17"/>
  <c r="G20" i="3"/>
  <c r="U5" i="17" s="1"/>
  <c r="H20" i="3"/>
  <c r="V5" i="17" s="1"/>
  <c r="K8" i="3"/>
  <c r="Y3" i="17" s="1"/>
  <c r="E20" i="3"/>
  <c r="S5" i="17" s="1"/>
  <c r="K14" i="3"/>
  <c r="Y4" i="17" s="1"/>
  <c r="S4" i="17"/>
  <c r="S14" i="16"/>
  <c r="H8" i="2"/>
  <c r="V3" i="16" s="1"/>
  <c r="F8" i="2"/>
  <c r="E8" i="2"/>
  <c r="B8" i="2"/>
  <c r="P3" i="16" s="1"/>
  <c r="P4" i="16"/>
  <c r="F79" i="1"/>
  <c r="Q119" i="15" s="1"/>
  <c r="P73" i="15"/>
  <c r="Q73" i="15"/>
  <c r="D6" i="11"/>
  <c r="B6" i="1"/>
  <c r="A2" i="13"/>
  <c r="A2" i="2"/>
  <c r="A2" i="4"/>
  <c r="A2" i="5"/>
  <c r="A2" i="7"/>
  <c r="A2" i="10"/>
  <c r="A2" i="11"/>
  <c r="P106" i="15"/>
  <c r="B21" i="4"/>
  <c r="P2" i="18"/>
  <c r="Q4" i="16"/>
  <c r="C8" i="2"/>
  <c r="C47" i="1"/>
  <c r="P27" i="18"/>
  <c r="B57" i="4"/>
  <c r="B59" i="4" s="1"/>
  <c r="F6" i="10"/>
  <c r="G45" i="5"/>
  <c r="T11" i="24"/>
  <c r="F9" i="6"/>
  <c r="Q105" i="24"/>
  <c r="Q76" i="24"/>
  <c r="R2" i="25"/>
  <c r="D84" i="6"/>
  <c r="R76" i="24" s="1"/>
  <c r="R85" i="24"/>
  <c r="R19" i="18"/>
  <c r="D44" i="4"/>
  <c r="B47" i="1"/>
  <c r="B62" i="1" s="1"/>
  <c r="C21" i="4"/>
  <c r="B74" i="4"/>
  <c r="P39" i="18" s="1"/>
  <c r="P38" i="18"/>
  <c r="B6" i="10"/>
  <c r="B6" i="11"/>
  <c r="D9" i="6"/>
  <c r="R11" i="24"/>
  <c r="D33" i="9"/>
  <c r="R24" i="27" s="1"/>
  <c r="B32" i="10"/>
  <c r="P23" i="28" s="1"/>
  <c r="P21" i="28"/>
  <c r="B65" i="5"/>
  <c r="P56" i="20" s="1"/>
  <c r="P37" i="20"/>
  <c r="E43" i="8"/>
  <c r="S36" i="26"/>
  <c r="E9" i="8"/>
  <c r="S2" i="26" s="1"/>
  <c r="S3" i="26"/>
  <c r="E21" i="9"/>
  <c r="S16" i="27"/>
  <c r="U61" i="20"/>
  <c r="G75" i="5"/>
  <c r="U62" i="20" s="1"/>
  <c r="U52" i="20"/>
  <c r="G8" i="2"/>
  <c r="U4" i="16"/>
  <c r="Q5" i="18"/>
  <c r="C74" i="4"/>
  <c r="Q39" i="18" s="1"/>
  <c r="S31" i="24"/>
  <c r="E9" i="6"/>
  <c r="P67" i="15"/>
  <c r="D65" i="5"/>
  <c r="R56" i="20" s="1"/>
  <c r="R46" i="20"/>
  <c r="D8" i="2"/>
  <c r="E41" i="5"/>
  <c r="R29" i="20"/>
  <c r="D41" i="5"/>
  <c r="C6" i="10"/>
  <c r="F65" i="5"/>
  <c r="T56" i="20" s="1"/>
  <c r="C9" i="6"/>
  <c r="F84" i="6"/>
  <c r="T76" i="24" s="1"/>
  <c r="F32" i="10"/>
  <c r="T23" i="28" s="1"/>
  <c r="C57" i="4"/>
  <c r="C59" i="4" s="1"/>
  <c r="E6" i="10"/>
  <c r="F29" i="7"/>
  <c r="T4" i="25" s="1"/>
  <c r="B43" i="8"/>
  <c r="P36" i="26"/>
  <c r="F9" i="8"/>
  <c r="T2" i="26" s="1"/>
  <c r="C9" i="8"/>
  <c r="Q2" i="26" s="1"/>
  <c r="G32" i="10"/>
  <c r="U23" i="28" s="1"/>
  <c r="R2" i="28"/>
  <c r="F30" i="11"/>
  <c r="T22" i="29" s="1"/>
  <c r="T2" i="29"/>
  <c r="G31" i="12"/>
  <c r="U23" i="30" s="1"/>
  <c r="U2" i="31"/>
  <c r="P19" i="18"/>
  <c r="P3" i="25"/>
  <c r="D43" i="8"/>
  <c r="B29" i="13"/>
  <c r="P22" i="31" s="1"/>
  <c r="P12" i="31"/>
  <c r="G62" i="6"/>
  <c r="U55" i="24" s="1"/>
  <c r="G103" i="6"/>
  <c r="U95" i="24" s="1"/>
  <c r="G137" i="6"/>
  <c r="U129" i="24" s="1"/>
  <c r="U130" i="24"/>
  <c r="G150" i="6"/>
  <c r="U142" i="24" s="1"/>
  <c r="U145" i="24"/>
  <c r="B9" i="6"/>
  <c r="U5" i="26"/>
  <c r="G71" i="8"/>
  <c r="U63" i="26" s="1"/>
  <c r="I20" i="3"/>
  <c r="W5" i="17" s="1"/>
  <c r="F41" i="5"/>
  <c r="E29" i="7"/>
  <c r="S4" i="25" s="1"/>
  <c r="F43" i="8"/>
  <c r="D9" i="8"/>
  <c r="R2" i="26" s="1"/>
  <c r="T20" i="27"/>
  <c r="G21" i="9"/>
  <c r="U16" i="27"/>
  <c r="E32" i="10"/>
  <c r="S23" i="28" s="1"/>
  <c r="Q21" i="28"/>
  <c r="R2" i="29"/>
  <c r="R2" i="30"/>
  <c r="G19" i="8"/>
  <c r="U12" i="26" s="1"/>
  <c r="U13" i="26"/>
  <c r="A2" i="9"/>
  <c r="A2" i="3"/>
  <c r="Q2" i="30"/>
  <c r="E31" i="12"/>
  <c r="S23" i="30" s="1"/>
  <c r="S2" i="30"/>
  <c r="E29" i="13"/>
  <c r="S22" i="31" s="1"/>
  <c r="G27" i="8"/>
  <c r="U20" i="26" s="1"/>
  <c r="U21" i="26"/>
  <c r="A2" i="6"/>
  <c r="B41" i="5"/>
  <c r="Q16" i="27"/>
  <c r="R5" i="27"/>
  <c r="T21" i="28"/>
  <c r="B33" i="9" l="1"/>
  <c r="P24" i="27" s="1"/>
  <c r="G43" i="8"/>
  <c r="F33" i="9"/>
  <c r="T24" i="27" s="1"/>
  <c r="G84" i="6"/>
  <c r="U76" i="24" s="1"/>
  <c r="C70" i="5"/>
  <c r="U34" i="20"/>
  <c r="D74" i="4"/>
  <c r="R39" i="18" s="1"/>
  <c r="R38" i="18"/>
  <c r="K20" i="3"/>
  <c r="Y5" i="17" s="1"/>
  <c r="H20" i="2"/>
  <c r="V13" i="16" s="1"/>
  <c r="T3" i="16"/>
  <c r="F20" i="2"/>
  <c r="T13" i="16" s="1"/>
  <c r="S3" i="16"/>
  <c r="E20" i="2"/>
  <c r="S13" i="16" s="1"/>
  <c r="P13" i="16"/>
  <c r="F23" i="1"/>
  <c r="Q72" i="15"/>
  <c r="P72" i="15"/>
  <c r="R34" i="20"/>
  <c r="D70" i="5"/>
  <c r="U35" i="26"/>
  <c r="T34" i="20"/>
  <c r="F70" i="5"/>
  <c r="T2" i="24"/>
  <c r="F159" i="6"/>
  <c r="T150" i="24" s="1"/>
  <c r="S34" i="20"/>
  <c r="E70" i="5"/>
  <c r="E33" i="9"/>
  <c r="S24" i="27" s="1"/>
  <c r="S13" i="27"/>
  <c r="C62" i="1"/>
  <c r="Q54" i="15" s="1"/>
  <c r="Q42" i="15"/>
  <c r="S35" i="26"/>
  <c r="E77" i="8"/>
  <c r="S68" i="26" s="1"/>
  <c r="G33" i="9"/>
  <c r="U24" i="27" s="1"/>
  <c r="U13" i="27"/>
  <c r="R3" i="16"/>
  <c r="D20" i="2"/>
  <c r="R13" i="16" s="1"/>
  <c r="G65" i="5"/>
  <c r="U37" i="20"/>
  <c r="C20" i="2"/>
  <c r="Q13" i="16" s="1"/>
  <c r="Q3" i="16"/>
  <c r="R35" i="26"/>
  <c r="D77" i="8"/>
  <c r="R68" i="26" s="1"/>
  <c r="G9" i="8"/>
  <c r="U2" i="26" s="1"/>
  <c r="U3" i="26"/>
  <c r="G9" i="6"/>
  <c r="U3" i="24"/>
  <c r="Q2" i="24"/>
  <c r="Q150" i="24"/>
  <c r="G20" i="2"/>
  <c r="U13" i="16" s="1"/>
  <c r="U3" i="16"/>
  <c r="C77" i="8"/>
  <c r="Q68" i="26" s="1"/>
  <c r="Q12" i="18"/>
  <c r="C23" i="4"/>
  <c r="P34" i="20"/>
  <c r="B70" i="5"/>
  <c r="P2" i="24"/>
  <c r="B159" i="6"/>
  <c r="P150" i="24" s="1"/>
  <c r="P35" i="26"/>
  <c r="B77" i="8"/>
  <c r="P68" i="26" s="1"/>
  <c r="P54" i="15"/>
  <c r="P42" i="15"/>
  <c r="P12" i="18"/>
  <c r="B23" i="4"/>
  <c r="D159" i="6"/>
  <c r="R150" i="24" s="1"/>
  <c r="R2" i="24"/>
  <c r="F77" i="8"/>
  <c r="T68" i="26" s="1"/>
  <c r="T35" i="26"/>
  <c r="E159" i="6"/>
  <c r="S150" i="24" s="1"/>
  <c r="S2" i="24"/>
  <c r="R25" i="18"/>
  <c r="Q71" i="15" l="1"/>
  <c r="F47" i="1"/>
  <c r="F59" i="1" s="1"/>
  <c r="P71" i="15"/>
  <c r="E47" i="1"/>
  <c r="G77" i="8"/>
  <c r="U68" i="26" s="1"/>
  <c r="P13" i="18"/>
  <c r="B25" i="4"/>
  <c r="R5" i="18"/>
  <c r="D8" i="4"/>
  <c r="Q13" i="18"/>
  <c r="C25" i="4"/>
  <c r="G159" i="6"/>
  <c r="U150" i="24" s="1"/>
  <c r="U2" i="24"/>
  <c r="U56" i="20"/>
  <c r="G70" i="5"/>
  <c r="Q95" i="15" l="1"/>
  <c r="P95" i="15"/>
  <c r="E59" i="1"/>
  <c r="R2" i="18"/>
  <c r="D21" i="4"/>
  <c r="P14" i="18"/>
  <c r="B33" i="4"/>
  <c r="P18" i="18" s="1"/>
  <c r="C33" i="4"/>
  <c r="Q18" i="18" s="1"/>
  <c r="Q14" i="18"/>
  <c r="Q104" i="15" l="1"/>
  <c r="F81" i="1"/>
  <c r="Q120" i="15" s="1"/>
  <c r="E81" i="1"/>
  <c r="P120" i="15" s="1"/>
  <c r="P104" i="15"/>
  <c r="D23" i="4"/>
  <c r="R12" i="18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<sst xmlns="http://schemas.openxmlformats.org/spreadsheetml/2006/main" count="4243" uniqueCount="3305">
  <si>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</si>
  <si>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</si>
  <si>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</si>
  <si>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</si>
  <si>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</si>
  <si>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</si>
  <si>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</si>
  <si>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</si>
  <si>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</si>
  <si>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</si>
  <si>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</si>
  <si>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</si>
  <si>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</si>
  <si>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</si>
  <si>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</si>
  <si>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</si>
  <si>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</si>
  <si>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</si>
  <si>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</si>
  <si>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</si>
  <si>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</si>
  <si>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</si>
  <si>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</si>
  <si>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</si>
  <si>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</si>
  <si>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</si>
  <si>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</si>
  <si>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</si>
  <si>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</si>
  <si>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</si>
  <si>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</si>
  <si>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</si>
  <si>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</si>
  <si>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</si>
  <si>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</si>
  <si>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</si>
  <si>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</si>
  <si>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</si>
  <si>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</si>
  <si>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</si>
  <si>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</si>
  <si>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</si>
  <si>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</si>
  <si>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</si>
  <si>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</si>
  <si>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</si>
  <si>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</si>
  <si>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</si>
  <si>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</si>
  <si>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</si>
  <si>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</si>
  <si>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</si>
  <si>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</si>
  <si>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</si>
  <si>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</si>
  <si>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</si>
  <si>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</si>
  <si>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</si>
  <si>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</si>
  <si>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</si>
  <si>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</si>
  <si>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</si>
  <si>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</si>
  <si>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</si>
  <si>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</si>
  <si>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</si>
  <si>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</si>
  <si>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</si>
  <si>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</si>
  <si>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</si>
  <si>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</si>
  <si>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</si>
  <si>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</si>
  <si>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</si>
  <si>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</si>
  <si>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</si>
  <si>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</si>
  <si>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</si>
  <si>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</si>
  <si>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</si>
  <si>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</si>
  <si>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</si>
  <si>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</si>
  <si>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</si>
  <si>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</si>
  <si>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</si>
  <si>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</si>
  <si>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</si>
  <si>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</si>
  <si>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</si>
  <si>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</si>
  <si>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</si>
  <si>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</si>
  <si>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</si>
  <si>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</si>
  <si>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</si>
  <si>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</si>
  <si>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</si>
  <si>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</si>
  <si>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</si>
  <si>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</si>
  <si>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</si>
  <si>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</si>
  <si>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</si>
  <si>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</si>
  <si>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</si>
  <si>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</si>
  <si>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</si>
  <si>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</si>
  <si>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</si>
  <si>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</si>
  <si>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</si>
  <si>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</si>
  <si>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</si>
  <si>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</si>
  <si>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</si>
  <si>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</si>
  <si>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</si>
  <si>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</si>
  <si>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</si>
  <si>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</si>
  <si>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</si>
  <si>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</si>
  <si>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</si>
  <si>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</si>
  <si>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</si>
  <si>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</si>
  <si>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</si>
  <si>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</si>
  <si>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</si>
  <si>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</si>
  <si>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</si>
  <si>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</si>
  <si>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</si>
  <si>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</si>
  <si>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</si>
  <si>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</si>
  <si>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</si>
  <si>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</si>
  <si>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</si>
  <si>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</si>
  <si>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</si>
  <si>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</si>
  <si>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</si>
  <si>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</si>
  <si>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</si>
  <si>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</si>
  <si>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</si>
  <si>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</si>
  <si>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</si>
  <si>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</si>
  <si>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</si>
  <si>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</si>
  <si>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</si>
  <si>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</si>
  <si>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</si>
  <si>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</si>
  <si>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</si>
  <si>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</si>
  <si>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</si>
  <si>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</si>
  <si>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</si>
  <si>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</si>
  <si>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</si>
  <si>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</si>
  <si>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</si>
  <si>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</si>
  <si>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</si>
  <si>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</si>
  <si>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</si>
  <si>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</si>
  <si>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</si>
  <si>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</si>
  <si>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</si>
  <si>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</si>
  <si>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</si>
  <si>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</si>
  <si>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</si>
  <si>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</si>
  <si>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</si>
  <si>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</si>
  <si>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</si>
  <si>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</si>
  <si>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</si>
  <si>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</si>
  <si>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</si>
  <si>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</si>
  <si>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</si>
  <si>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</si>
  <si>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</si>
  <si>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</si>
  <si>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</si>
  <si>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</si>
  <si>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</si>
  <si>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</si>
  <si>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</si>
  <si>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</si>
  <si>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</si>
  <si>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</si>
  <si>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</si>
  <si>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</si>
  <si>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</si>
  <si>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</si>
  <si>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</si>
  <si>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</si>
  <si>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</si>
  <si>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</si>
  <si>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</si>
  <si>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</si>
  <si>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</si>
  <si>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</si>
  <si>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</si>
  <si>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</si>
  <si>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</si>
  <si>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</si>
  <si>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</si>
  <si>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</si>
  <si>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</si>
  <si>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</si>
  <si>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</si>
  <si>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</si>
  <si>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</si>
  <si>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</si>
  <si>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</si>
  <si>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</si>
  <si>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</si>
  <si>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</si>
  <si>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</si>
  <si>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</si>
  <si>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</si>
  <si>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</si>
  <si>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</si>
  <si>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</si>
  <si>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</si>
  <si>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</si>
  <si>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</si>
  <si>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</si>
  <si>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</si>
  <si>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</si>
  <si>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</si>
  <si>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</si>
  <si>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</si>
  <si>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</si>
  <si>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</si>
  <si>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</si>
  <si>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</si>
  <si>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</si>
  <si>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</si>
  <si>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</si>
  <si>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</si>
  <si>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</si>
  <si>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</si>
  <si>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</si>
  <si>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</si>
  <si>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</si>
  <si>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</si>
  <si>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</si>
  <si>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</si>
  <si>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</si>
  <si>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</si>
  <si>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</si>
  <si>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</si>
  <si>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</si>
  <si>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</si>
  <si>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</si>
  <si>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</si>
  <si>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</si>
  <si>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</si>
  <si>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</si>
  <si>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</si>
  <si>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</si>
  <si>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</si>
  <si>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</si>
  <si>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</si>
  <si>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</si>
  <si>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</si>
  <si>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</si>
  <si>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</si>
  <si>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</si>
  <si>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</si>
  <si>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</si>
  <si>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</si>
  <si>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</si>
  <si>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</si>
  <si>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</si>
  <si>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</si>
  <si>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</si>
  <si>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</si>
  <si>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</si>
  <si>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</si>
  <si>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</si>
  <si>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</si>
  <si>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</si>
  <si>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</si>
  <si>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</si>
  <si>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</si>
  <si>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</si>
  <si>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</si>
  <si>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</si>
  <si>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</si>
  <si>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</si>
  <si>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</si>
  <si>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</si>
  <si>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</si>
  <si>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</si>
  <si>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</si>
  <si>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</si>
  <si>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</si>
  <si>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</si>
  <si>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</si>
  <si>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</si>
  <si>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</si>
  <si>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</si>
  <si>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</si>
  <si>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</si>
  <si>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</si>
  <si>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</si>
  <si>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</si>
  <si>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</si>
  <si>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</si>
  <si>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</si>
  <si>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</si>
  <si>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</si>
  <si>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</si>
  <si>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</si>
  <si>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</si>
  <si>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</si>
  <si>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</si>
  <si>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</si>
  <si>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</si>
  <si>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</si>
  <si>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</si>
  <si>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</si>
  <si>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</si>
  <si>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</si>
  <si>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</si>
  <si>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</si>
  <si>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</si>
  <si>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</si>
  <si>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</si>
  <si>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</si>
  <si>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</si>
  <si>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</si>
  <si>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</si>
  <si>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</si>
  <si>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</si>
  <si>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</si>
  <si>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</si>
  <si>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</si>
  <si>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</si>
  <si>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</si>
  <si>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</si>
  <si>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</si>
  <si>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</si>
  <si>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</si>
  <si>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</si>
  <si>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</si>
  <si>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</si>
  <si>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</si>
  <si>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</si>
  <si>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</si>
  <si>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</si>
  <si>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</si>
  <si>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</si>
  <si>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</si>
  <si>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</si>
  <si>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</si>
  <si>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</si>
  <si>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</si>
  <si>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</si>
  <si>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</si>
  <si>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</si>
  <si>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</si>
  <si>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</si>
  <si>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</si>
  <si>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</si>
  <si>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</si>
  <si>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</si>
  <si>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</si>
  <si>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</si>
  <si>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</si>
  <si>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</si>
  <si>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</si>
  <si>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</si>
  <si>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</si>
  <si>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</si>
  <si>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</si>
  <si>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</si>
  <si>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</si>
  <si>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</si>
  <si>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</si>
  <si>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</si>
  <si>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</si>
  <si>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</si>
  <si>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</si>
  <si>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</si>
  <si>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</si>
  <si>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</si>
  <si>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</si>
  <si>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</si>
  <si>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</si>
  <si>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</si>
  <si>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</si>
  <si>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</si>
  <si>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</si>
  <si>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</si>
  <si>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</si>
  <si>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</si>
  <si>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</si>
  <si>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</si>
  <si>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</si>
  <si>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</si>
  <si>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</si>
  <si>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</si>
  <si>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</si>
  <si>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</si>
  <si>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</si>
  <si>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</si>
  <si>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</si>
  <si>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</si>
  <si>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</si>
  <si>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</si>
  <si>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</si>
  <si>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</si>
  <si>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</si>
  <si>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</si>
  <si>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</si>
  <si>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</si>
  <si>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</si>
  <si>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</si>
  <si>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</si>
  <si>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</si>
  <si>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</si>
  <si>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</si>
  <si>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</si>
  <si>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</si>
  <si>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</si>
  <si>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</si>
  <si>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</si>
  <si>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</si>
  <si>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</si>
  <si>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</si>
  <si>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</si>
  <si>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</si>
  <si>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</si>
  <si>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</si>
  <si>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</si>
  <si>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</si>
  <si>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</si>
  <si>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</si>
  <si>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</si>
  <si>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</si>
  <si>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</si>
  <si>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</si>
  <si>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</si>
  <si>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</si>
  <si>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</si>
  <si>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</si>
  <si>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</si>
  <si>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</si>
  <si>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</si>
  <si>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</si>
  <si>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</si>
  <si>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</si>
  <si>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</si>
  <si>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</si>
  <si>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</si>
  <si>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</si>
  <si>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</si>
  <si>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</si>
  <si>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</si>
  <si>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</si>
  <si>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</si>
  <si>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</si>
  <si>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</si>
  <si>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</si>
  <si>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</si>
  <si>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</si>
  <si>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</si>
  <si>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</si>
  <si>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</si>
  <si>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</si>
  <si>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</si>
  <si>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</si>
  <si>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</si>
  <si>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</si>
  <si>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</si>
  <si>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</si>
  <si>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</si>
  <si>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</si>
  <si>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</si>
  <si>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</si>
  <si>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</si>
  <si>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</si>
  <si>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</si>
  <si>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</si>
  <si>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</si>
  <si>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</si>
  <si>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</si>
  <si>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</si>
  <si>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</si>
  <si>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</si>
  <si>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</si>
  <si>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</si>
  <si>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</si>
  <si>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</si>
  <si>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</si>
  <si>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</si>
  <si>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</si>
  <si>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</si>
  <si>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</si>
  <si>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</si>
  <si>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</si>
  <si>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</si>
  <si>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</si>
  <si>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</si>
  <si>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</si>
  <si>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</si>
  <si>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</si>
  <si>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</si>
  <si>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</si>
  <si>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</si>
  <si>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</si>
  <si>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</si>
  <si>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</si>
  <si>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</si>
  <si>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</si>
  <si>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</si>
  <si>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</si>
  <si>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</si>
  <si>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</si>
  <si>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</si>
  <si>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</si>
  <si>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</si>
  <si>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</si>
  <si>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</si>
  <si>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</si>
  <si>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</si>
  <si>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</si>
  <si>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</si>
  <si>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</si>
  <si>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</si>
  <si>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</si>
  <si>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</si>
  <si>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</si>
  <si>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</si>
  <si>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</si>
  <si>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</si>
  <si>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</si>
  <si>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</si>
  <si>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</si>
  <si>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</si>
  <si>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</si>
  <si>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</si>
  <si>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</si>
  <si>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</si>
  <si>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</si>
  <si>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</si>
  <si>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</si>
  <si>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</si>
  <si>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</si>
  <si>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</si>
  <si>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</si>
  <si>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</si>
  <si>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</si>
  <si>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</si>
  <si>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</si>
  <si>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</si>
  <si>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</si>
  <si>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</si>
  <si>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</si>
  <si>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</si>
  <si>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</si>
  <si>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</si>
  <si>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</si>
  <si>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</si>
  <si>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</si>
  <si>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</si>
  <si>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</si>
  <si>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</si>
  <si>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</si>
  <si>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</si>
  <si>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</si>
  <si>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</si>
  <si>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</si>
  <si>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</si>
  <si>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</si>
  <si>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</si>
  <si>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</si>
  <si>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</si>
  <si>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</si>
  <si>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</si>
  <si>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</si>
  <si>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</si>
  <si>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</si>
  <si>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</si>
  <si>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</si>
  <si>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</si>
  <si>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</si>
  <si>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</si>
  <si>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</si>
  <si>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</si>
  <si>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</si>
  <si>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</si>
  <si>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</si>
  <si>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</si>
  <si>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</si>
  <si>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</si>
  <si>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</si>
  <si>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</si>
  <si>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</si>
  <si>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</si>
  <si>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</si>
  <si>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</si>
  <si>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</si>
  <si>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</si>
  <si>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</si>
  <si>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</si>
  <si>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</si>
  <si>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</si>
  <si>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</si>
  <si>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</si>
  <si>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</si>
  <si>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</si>
  <si>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</si>
  <si>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</si>
  <si>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</si>
  <si>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</si>
  <si>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</si>
  <si>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</si>
  <si>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</si>
  <si>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</si>
  <si>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</si>
  <si>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</si>
  <si>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</si>
  <si>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</si>
  <si>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</si>
  <si>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</si>
  <si>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</si>
  <si>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</si>
  <si>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</si>
  <si>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</si>
  <si>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</si>
  <si>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</si>
  <si>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</si>
  <si>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</si>
  <si>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</si>
  <si>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</si>
  <si>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</si>
  <si>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</si>
  <si>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</si>
  <si>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</si>
  <si>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</si>
  <si>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</si>
  <si>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</si>
  <si>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</si>
  <si>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</si>
  <si>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</si>
  <si>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</si>
  <si>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</si>
  <si>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</si>
  <si>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</si>
  <si>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</si>
  <si>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</si>
  <si>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</si>
  <si>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</si>
  <si>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</si>
  <si>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</si>
  <si>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</si>
  <si>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</si>
  <si>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</si>
  <si>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</si>
  <si>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</si>
  <si>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</si>
  <si>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</si>
  <si>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</si>
  <si>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</si>
  <si>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</si>
  <si>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</si>
  <si>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</si>
  <si>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</si>
  <si>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</si>
  <si>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</si>
  <si>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</si>
  <si>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</si>
  <si>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</si>
  <si>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</si>
  <si>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</si>
  <si>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</si>
  <si>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</si>
  <si>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</si>
  <si>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</si>
  <si>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</si>
  <si>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</si>
  <si>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</si>
  <si>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</si>
  <si>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</si>
  <si>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</si>
  <si>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</si>
  <si>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</si>
  <si>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</si>
  <si>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</si>
  <si>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</si>
  <si>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</si>
  <si>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</si>
  <si>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</si>
  <si>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</si>
  <si>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</si>
  <si>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</si>
  <si>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</si>
  <si>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</si>
  <si>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</si>
  <si>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</si>
  <si>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</si>
  <si>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</si>
  <si>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</si>
  <si>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</si>
  <si>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</si>
  <si>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</si>
  <si>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</si>
  <si>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</si>
  <si>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</si>
  <si>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</si>
  <si>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</si>
  <si>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</si>
  <si>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</si>
  <si>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</si>
  <si>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</si>
  <si>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</si>
  <si>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</si>
  <si>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</si>
  <si>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</si>
  <si>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</si>
  <si>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</si>
  <si>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</si>
  <si>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</si>
  <si>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</si>
  <si>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</si>
  <si>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</si>
  <si>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</si>
  <si>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</si>
  <si>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</si>
  <si>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</si>
  <si>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</si>
  <si>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</si>
  <si>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</si>
  <si>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</si>
  <si>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</si>
  <si>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</si>
  <si>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</si>
  <si>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</si>
  <si>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</si>
  <si>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</si>
  <si>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</si>
  <si>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</si>
  <si>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</si>
  <si>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</si>
  <si>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</si>
  <si>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</si>
  <si>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</si>
  <si>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</si>
  <si>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</si>
  <si>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</si>
  <si>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</si>
  <si>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</si>
  <si>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</si>
  <si>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</si>
  <si>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</si>
  <si>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</si>
  <si>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</si>
  <si>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</si>
  <si>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</si>
  <si>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</si>
  <si>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</si>
  <si>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</si>
  <si>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</si>
  <si>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</si>
  <si>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</si>
  <si>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</si>
  <si>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</si>
  <si>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</si>
  <si>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</si>
  <si>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</si>
  <si>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</si>
  <si>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</si>
  <si>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</si>
  <si>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</si>
  <si>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</si>
  <si>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</si>
  <si>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</si>
  <si>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</si>
  <si>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</si>
  <si>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</si>
  <si>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</si>
  <si>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</si>
  <si>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</si>
  <si>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</si>
  <si>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</si>
  <si>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</si>
  <si>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</si>
  <si>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</si>
  <si>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</si>
  <si>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</si>
  <si>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</si>
  <si>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</si>
  <si>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</si>
  <si>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</si>
  <si>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</si>
  <si>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</si>
  <si>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</si>
  <si>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</si>
  <si>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</si>
  <si>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</si>
  <si>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</si>
  <si>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</si>
  <si>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</si>
  <si>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</si>
  <si>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</si>
  <si>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</si>
  <si>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</si>
  <si>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</si>
  <si>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</si>
  <si>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</si>
  <si>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</si>
  <si>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</si>
  <si>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</si>
  <si>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</si>
  <si>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</si>
  <si>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</si>
  <si>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</si>
  <si>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</si>
  <si>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</si>
  <si>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</si>
  <si>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</si>
  <si>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</si>
  <si>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</si>
  <si>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</si>
  <si>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</si>
  <si>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</si>
  <si>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</si>
  <si>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</si>
  <si>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</si>
  <si>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</si>
  <si>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</si>
  <si>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</si>
  <si>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</si>
  <si>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</si>
  <si>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</si>
  <si>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</si>
  <si>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</si>
  <si>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</si>
  <si>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</si>
  <si>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</si>
  <si>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</si>
  <si>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</si>
  <si>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</si>
  <si>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</si>
  <si>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</si>
  <si>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</si>
  <si>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</si>
  <si>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</si>
  <si>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</si>
  <si>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</si>
  <si>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</si>
  <si>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</si>
  <si>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</si>
  <si>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</si>
  <si>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</si>
  <si>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</si>
  <si>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</si>
  <si>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</si>
  <si>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</si>
  <si>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</si>
  <si>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</si>
  <si>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</si>
  <si>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</si>
  <si>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</si>
  <si>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</si>
  <si>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</si>
  <si>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</si>
  <si>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</si>
  <si>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</si>
  <si>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</si>
  <si>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</si>
  <si>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</si>
  <si>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</si>
  <si>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</si>
  <si>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</si>
  <si>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</si>
  <si>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</si>
  <si>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</si>
  <si>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</si>
  <si>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</si>
  <si>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</si>
  <si>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</si>
  <si>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</si>
  <si>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</si>
  <si>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</si>
  <si>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</si>
  <si>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</si>
  <si>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</si>
  <si>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</si>
  <si>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</si>
  <si>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</si>
  <si>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</si>
  <si>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</si>
  <si>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</si>
  <si>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</si>
  <si>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</si>
  <si>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</si>
  <si>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</si>
  <si>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</si>
  <si>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</si>
  <si>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</si>
  <si>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</si>
  <si>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</si>
  <si>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</si>
  <si>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</si>
  <si>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</si>
  <si>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</si>
  <si>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</si>
  <si>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</si>
  <si>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</si>
  <si>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</si>
  <si>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</si>
  <si>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</si>
  <si>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</si>
  <si>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</si>
  <si>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</si>
  <si>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</si>
  <si>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</si>
  <si>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</si>
  <si>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</si>
  <si>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</si>
  <si>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</si>
  <si>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</si>
  <si>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</si>
  <si>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</si>
  <si>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</si>
  <si>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</si>
  <si>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</si>
  <si>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</si>
  <si>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</si>
  <si>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</si>
  <si>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</si>
  <si>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</si>
  <si>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</si>
  <si>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</si>
  <si>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</si>
  <si>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</si>
  <si>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</si>
  <si>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</si>
  <si>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</si>
  <si>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</si>
  <si>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</si>
  <si>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</si>
  <si>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</si>
  <si>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</si>
  <si>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</si>
  <si>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</si>
  <si>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</si>
  <si>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</si>
  <si>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</si>
  <si>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</si>
  <si>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</si>
  <si>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</si>
  <si>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</si>
  <si>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</si>
  <si>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</si>
  <si>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</si>
  <si>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</si>
  <si>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</si>
  <si>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</si>
  <si>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</si>
  <si>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</si>
  <si>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</si>
  <si>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</si>
  <si>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</si>
  <si>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</si>
  <si>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</si>
  <si>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</si>
  <si>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</si>
  <si>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</si>
  <si>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</si>
  <si>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</si>
  <si>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</si>
  <si>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</si>
  <si>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</si>
  <si>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</si>
  <si>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</si>
  <si>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</si>
  <si>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</si>
  <si>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</si>
  <si>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</si>
  <si>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</si>
  <si>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</si>
  <si>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</si>
  <si>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</si>
  <si>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</si>
  <si>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</si>
  <si>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</si>
  <si>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</si>
  <si>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</si>
  <si>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</si>
  <si>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</si>
  <si>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</si>
  <si>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</si>
  <si>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</si>
  <si>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</si>
  <si>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</si>
  <si>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</si>
  <si>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</si>
  <si>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</si>
  <si>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</si>
  <si>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</si>
  <si>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</si>
  <si>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</si>
  <si>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</si>
  <si>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</si>
  <si>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</si>
  <si>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</si>
  <si>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</si>
  <si>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</si>
  <si>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</si>
  <si>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</si>
  <si>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</si>
  <si>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</si>
  <si>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</si>
  <si>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</si>
  <si>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</si>
  <si>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</si>
  <si>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</si>
  <si>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</si>
  <si>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</si>
  <si>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</si>
  <si>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</si>
  <si>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</si>
  <si>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</si>
  <si>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</si>
  <si>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</si>
  <si>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</si>
  <si>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</si>
  <si>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</si>
  <si>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</si>
  <si>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</si>
  <si>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</si>
  <si>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</si>
  <si>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</si>
  <si>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</si>
  <si>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</si>
  <si>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</si>
  <si>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</si>
  <si>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</si>
  <si>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</si>
  <si>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</si>
  <si>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</si>
  <si>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</si>
  <si>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</si>
  <si>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</si>
  <si>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</si>
  <si>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</si>
  <si>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</si>
  <si>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</si>
  <si>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</si>
  <si>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</si>
  <si>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</si>
  <si>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</si>
  <si>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</si>
  <si>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</si>
  <si>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</si>
  <si>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</si>
  <si>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</si>
  <si>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</si>
  <si>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</si>
  <si>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</si>
  <si>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</si>
  <si>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</si>
  <si>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</si>
  <si>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</si>
  <si>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</si>
  <si>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</si>
  <si>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</si>
  <si>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</si>
  <si>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</si>
  <si>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</si>
  <si>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</si>
  <si>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</si>
  <si>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</si>
  <si>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</si>
  <si>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</si>
  <si>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</si>
  <si>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</si>
  <si>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</si>
  <si>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</si>
  <si>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</si>
  <si>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</si>
  <si>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</si>
  <si>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</si>
  <si>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</si>
  <si>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</si>
  <si>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</si>
  <si>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</si>
  <si>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</si>
  <si>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</si>
  <si>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</si>
  <si>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</si>
  <si>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</si>
  <si>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</si>
  <si>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</si>
  <si>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</si>
  <si>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</si>
  <si>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</si>
  <si>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</si>
  <si>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</si>
  <si>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</si>
  <si>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</si>
  <si>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</si>
  <si>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</si>
  <si>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</si>
  <si>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</si>
  <si>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</si>
  <si>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</si>
  <si>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</si>
  <si>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</si>
  <si>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</si>
  <si>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</si>
  <si>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</si>
  <si>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</si>
  <si>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</si>
  <si>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</si>
  <si>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</si>
  <si>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</si>
  <si>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</si>
  <si>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</si>
  <si>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</si>
  <si>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</si>
  <si>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</si>
  <si>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</si>
  <si>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</si>
  <si>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</si>
  <si>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</si>
  <si>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</si>
  <si>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</si>
  <si>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</si>
  <si>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</si>
  <si>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</si>
  <si>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</si>
  <si>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</si>
  <si>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</si>
  <si>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</si>
  <si>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</si>
  <si>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</si>
  <si>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</si>
  <si>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</si>
  <si>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</si>
  <si>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</si>
  <si>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</si>
  <si>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</si>
  <si>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</si>
  <si>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</si>
  <si>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</si>
  <si>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</si>
  <si>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</si>
  <si>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</si>
  <si>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</si>
  <si>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</si>
  <si>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</si>
  <si>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</si>
  <si>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</si>
  <si>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</si>
  <si>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</si>
  <si>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</si>
  <si>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</si>
  <si>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</si>
  <si>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</si>
  <si>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</si>
  <si>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</si>
  <si>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</si>
  <si>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</si>
  <si>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</si>
  <si>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</si>
  <si>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</si>
  <si>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</si>
  <si>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</si>
  <si>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</si>
  <si>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</si>
  <si>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</si>
  <si>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</si>
  <si>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</si>
  <si>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</si>
  <si>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</si>
  <si>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</si>
  <si>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</si>
  <si>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</si>
  <si>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</si>
  <si>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</si>
  <si>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</si>
  <si>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</si>
  <si>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</si>
  <si>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</si>
  <si>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</si>
  <si>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</si>
  <si>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</si>
  <si>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</si>
  <si>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</si>
  <si>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</si>
  <si>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</si>
  <si>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</si>
  <si>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</si>
  <si>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</si>
  <si>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</si>
  <si>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</si>
  <si>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</si>
  <si>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</si>
  <si>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</si>
  <si>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</si>
  <si>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</si>
  <si>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</si>
  <si>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</si>
  <si>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</si>
  <si>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</si>
  <si>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</si>
  <si>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</si>
  <si>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</si>
  <si>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</si>
  <si>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</si>
  <si>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</si>
  <si>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</si>
  <si>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</si>
  <si>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</si>
  <si>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</si>
  <si>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</si>
  <si>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</si>
  <si>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</si>
  <si>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</si>
  <si>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</si>
  <si>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</si>
  <si>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</si>
  <si>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</si>
  <si>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</si>
  <si>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</si>
  <si>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</si>
  <si>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</si>
  <si>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</si>
  <si>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</si>
  <si>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</si>
  <si>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</si>
  <si>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</si>
  <si>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</si>
  <si>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</si>
  <si>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</si>
  <si>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</si>
  <si>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</si>
  <si>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</si>
  <si>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</si>
  <si>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</si>
  <si>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</si>
  <si>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</si>
  <si>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</si>
  <si>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</si>
  <si>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</si>
  <si>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</si>
  <si>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</si>
  <si>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</si>
  <si>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</si>
  <si>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</si>
  <si>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</si>
  <si>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</si>
  <si>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</si>
  <si>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</si>
  <si>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</si>
  <si>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</si>
  <si>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</si>
  <si>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</si>
  <si>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</si>
  <si>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</si>
  <si>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</si>
  <si>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</si>
  <si>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</si>
  <si>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</si>
  <si>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</si>
  <si>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</si>
  <si>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</si>
  <si>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</si>
  <si>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</si>
  <si>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</si>
  <si>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</si>
  <si>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</si>
  <si>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</si>
  <si>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</si>
  <si>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</si>
  <si>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</si>
  <si>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</si>
  <si>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</si>
  <si>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</si>
  <si>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</si>
  <si>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</si>
  <si>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</si>
  <si>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</si>
  <si>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</si>
  <si>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</si>
  <si>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</si>
  <si>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</si>
  <si>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</si>
  <si>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</si>
  <si>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</si>
  <si>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</si>
  <si>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</si>
  <si>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</si>
  <si>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</si>
  <si>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</si>
  <si>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</si>
  <si>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</si>
  <si>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</si>
  <si>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</si>
  <si>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</si>
  <si>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</si>
  <si>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</si>
  <si>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</si>
  <si>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</si>
  <si>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</si>
  <si>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</si>
  <si>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</si>
  <si>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</si>
  <si>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</si>
  <si>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</si>
  <si>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</si>
  <si>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</si>
  <si>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</si>
  <si>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</si>
  <si>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</si>
  <si>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</si>
  <si>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</si>
  <si>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</si>
  <si>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</si>
  <si>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</si>
  <si>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</si>
  <si>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</si>
  <si>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</si>
  <si>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</si>
  <si>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</si>
  <si>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</si>
  <si>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</si>
  <si>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</si>
  <si>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</si>
  <si>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</si>
  <si>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</si>
  <si>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</si>
  <si>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</si>
  <si>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</si>
  <si>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</si>
  <si>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</si>
  <si>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</si>
  <si>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</si>
  <si>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</si>
  <si>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</si>
  <si>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</si>
  <si>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</si>
  <si>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</si>
  <si>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</si>
  <si>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</si>
  <si>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</si>
  <si>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</si>
  <si>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</si>
  <si>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</si>
  <si>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</si>
  <si>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</si>
  <si>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</si>
  <si>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</si>
  <si>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</si>
  <si>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</si>
  <si>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</si>
  <si>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</si>
  <si>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</si>
  <si>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</si>
  <si>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</si>
  <si>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</si>
  <si>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</si>
  <si>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</si>
  <si>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</si>
  <si>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</si>
  <si>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</si>
  <si>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</si>
  <si>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</si>
  <si>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</si>
  <si>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</si>
  <si>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</si>
  <si>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</si>
  <si>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</si>
  <si>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</si>
  <si>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</si>
  <si>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</si>
  <si>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</si>
  <si>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</si>
  <si>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</si>
  <si>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</si>
  <si>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</si>
  <si>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</si>
  <si>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</si>
  <si>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</si>
  <si>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</si>
  <si>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</si>
  <si>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</si>
  <si>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</si>
  <si>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</si>
  <si>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</si>
  <si>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</si>
  <si>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</si>
  <si>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</si>
  <si>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</si>
  <si>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</si>
  <si>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</si>
  <si>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</si>
  <si>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</si>
  <si>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</si>
  <si>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</si>
  <si>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</si>
  <si>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</si>
  <si>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</si>
  <si>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</si>
  <si>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</si>
  <si>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</si>
  <si>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</si>
  <si>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</si>
  <si>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</si>
  <si>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</si>
  <si>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</si>
  <si>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</si>
  <si>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</si>
  <si>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</si>
  <si>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</si>
  <si>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</si>
  <si>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</si>
  <si>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</si>
  <si>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</si>
  <si>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</si>
  <si>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</si>
  <si>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</si>
  <si>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</si>
  <si>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</si>
  <si>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</si>
  <si>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</si>
  <si>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</si>
  <si>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</si>
  <si>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</si>
  <si>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</si>
  <si>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</si>
  <si>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</si>
  <si>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</si>
  <si>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</si>
  <si>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</si>
  <si>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</si>
  <si>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</si>
  <si>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</si>
  <si>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</si>
  <si>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</si>
  <si>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</si>
  <si>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</si>
  <si>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</si>
  <si>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</si>
  <si>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</si>
  <si>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</si>
  <si>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</si>
  <si>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</si>
  <si>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</si>
  <si>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</si>
  <si>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</si>
  <si>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</si>
  <si>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</si>
  <si>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</si>
  <si>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</si>
  <si>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</si>
  <si>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</si>
  <si>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</si>
  <si>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</si>
  <si>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</si>
  <si>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</si>
  <si>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</si>
  <si>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</si>
  <si>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</si>
  <si>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</si>
  <si>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</si>
  <si>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</si>
  <si>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</si>
  <si>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</si>
  <si>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</si>
  <si>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</si>
  <si>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</si>
  <si>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</si>
  <si>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</si>
  <si>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</si>
  <si>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</si>
  <si>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</si>
  <si>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</si>
  <si>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</si>
  <si>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</si>
  <si>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</si>
  <si>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</si>
  <si>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</si>
  <si>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</si>
  <si>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</si>
  <si>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</si>
  <si>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</si>
  <si>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</si>
  <si>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</si>
  <si>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</si>
  <si>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</si>
  <si>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</si>
  <si>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</si>
  <si>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</si>
  <si>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</si>
  <si>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</si>
  <si>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</si>
  <si>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</si>
  <si>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</si>
  <si>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</si>
  <si>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</si>
  <si>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</si>
  <si>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</si>
  <si>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</si>
  <si>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</si>
  <si>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</si>
  <si>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</si>
  <si>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</si>
  <si>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</si>
  <si>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</si>
  <si>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</si>
  <si>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</si>
  <si>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</si>
  <si>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</si>
  <si>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</si>
  <si>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</si>
  <si>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</si>
  <si>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</si>
  <si>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</si>
  <si>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</si>
  <si>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</si>
  <si>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</si>
  <si>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</si>
  <si>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</si>
  <si>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</si>
  <si>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</si>
  <si>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</si>
  <si>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</si>
  <si>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</si>
  <si>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</si>
  <si>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</si>
  <si>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</si>
  <si>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</si>
  <si>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</si>
  <si>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</si>
  <si>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</si>
  <si>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</si>
  <si>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</si>
  <si>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</si>
  <si>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</si>
  <si>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</si>
  <si>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</si>
  <si>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</si>
  <si>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</si>
  <si>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</si>
  <si>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</si>
  <si>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</si>
  <si>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</si>
  <si>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</si>
  <si>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</si>
  <si>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</si>
  <si>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</si>
  <si>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</si>
  <si>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</si>
  <si>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</si>
  <si>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</si>
  <si>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</si>
  <si>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</si>
  <si>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</si>
  <si>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</si>
  <si>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</si>
  <si>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</si>
  <si>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</si>
  <si>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</si>
  <si>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</si>
  <si>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</si>
  <si>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</si>
  <si>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</si>
  <si>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</si>
  <si>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</si>
  <si>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</si>
  <si>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</si>
  <si>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</si>
  <si>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</si>
  <si>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</si>
  <si>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</si>
  <si>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</si>
  <si>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</si>
  <si>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</si>
  <si>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</si>
  <si>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</si>
  <si>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</si>
  <si>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</si>
  <si>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</si>
  <si>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</si>
  <si>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</si>
  <si>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</si>
  <si>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</si>
  <si>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</si>
  <si>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</si>
  <si>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</si>
  <si>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</si>
  <si>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</si>
  <si>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</si>
  <si>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</si>
  <si>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</si>
  <si>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</si>
  <si>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</si>
  <si>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</si>
  <si>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</si>
  <si>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</si>
  <si>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</si>
  <si>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</si>
  <si>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</si>
  <si>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</si>
  <si>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</si>
  <si>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</si>
  <si>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</si>
  <si>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</si>
  <si>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</si>
  <si>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</si>
  <si>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</si>
  <si>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</si>
  <si>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</si>
  <si>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</si>
  <si>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</si>
  <si>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</si>
  <si>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</si>
  <si>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</si>
  <si>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</si>
  <si>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</si>
  <si>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</si>
  <si>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</si>
  <si>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</si>
  <si>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</si>
  <si>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</si>
  <si>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</si>
  <si>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</si>
  <si>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</si>
  <si>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</si>
  <si>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</si>
  <si>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</si>
  <si>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</si>
  <si>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</si>
  <si>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</si>
  <si>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</si>
  <si>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</si>
  <si>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</si>
  <si>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</si>
  <si>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</si>
  <si>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</si>
  <si>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</si>
  <si>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</si>
  <si>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</si>
  <si>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</si>
  <si>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</si>
  <si>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</si>
  <si>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</si>
  <si>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</si>
  <si>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</si>
  <si>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</si>
  <si>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</si>
  <si>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</si>
  <si>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</si>
  <si>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</si>
  <si>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</si>
  <si>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</si>
  <si>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</si>
  <si>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</si>
  <si>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</si>
  <si>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</si>
  <si>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</si>
  <si>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</si>
  <si>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</si>
  <si>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</si>
  <si>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</si>
  <si>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</si>
  <si>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</si>
  <si>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</si>
  <si>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</si>
  <si>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</si>
  <si>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</si>
  <si>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</si>
  <si>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</si>
  <si>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</si>
  <si>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</si>
  <si>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</si>
  <si>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</si>
  <si>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</si>
  <si>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</si>
  <si>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</si>
  <si>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</si>
  <si>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</si>
  <si>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</si>
  <si>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</si>
  <si>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</si>
  <si>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</si>
  <si>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</si>
  <si>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</si>
  <si>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</si>
  <si>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</si>
  <si>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</si>
  <si>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</si>
  <si>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</si>
  <si>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</si>
  <si>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</si>
  <si>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</si>
  <si>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</si>
  <si>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</si>
  <si>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</si>
  <si>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</si>
  <si>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</si>
  <si>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</si>
  <si>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</si>
  <si>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</si>
  <si>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</si>
  <si>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</si>
  <si>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</si>
  <si>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</si>
  <si>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</si>
  <si>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</si>
  <si>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</si>
  <si>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</si>
  <si>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</si>
  <si>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</si>
  <si>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</si>
  <si>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</si>
  <si>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</si>
  <si>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</si>
  <si>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</si>
  <si>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</si>
  <si>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</si>
  <si>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</si>
  <si>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</si>
  <si>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</si>
  <si>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</si>
  <si>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</si>
  <si>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</si>
  <si>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</si>
  <si>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</si>
  <si>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</si>
  <si>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</si>
  <si>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</si>
  <si>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</si>
  <si>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</si>
  <si>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</si>
  <si>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</si>
  <si>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</si>
  <si>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</si>
  <si>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</si>
  <si>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</si>
  <si>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</si>
  <si>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</si>
  <si>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</si>
  <si>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</si>
  <si>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</si>
  <si>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</si>
  <si>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</si>
  <si>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</si>
  <si>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</si>
  <si>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</si>
  <si>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</si>
  <si>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</si>
  <si>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</si>
  <si>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</si>
  <si>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</si>
  <si>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</si>
  <si>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</si>
  <si>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</si>
  <si>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</si>
  <si>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</si>
  <si>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</si>
  <si>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</si>
  <si>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</si>
  <si>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</si>
  <si>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</si>
  <si>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</si>
  <si>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</si>
  <si>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</si>
  <si>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</si>
  <si>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</si>
  <si>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</si>
  <si>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</si>
  <si>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</si>
  <si>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</si>
  <si>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</si>
  <si>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</si>
  <si>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</si>
  <si>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</si>
  <si>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</si>
  <si>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</si>
  <si>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</si>
  <si>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</si>
  <si>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</si>
  <si>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</si>
  <si>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</si>
  <si>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</si>
  <si>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</si>
  <si>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</si>
  <si>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</si>
  <si>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</si>
  <si>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</si>
  <si>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</si>
  <si>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</si>
  <si>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</si>
  <si>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</si>
  <si>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</si>
  <si>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</si>
  <si>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</si>
  <si>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</si>
  <si>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</si>
  <si>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</si>
  <si>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</si>
  <si>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</si>
  <si>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</si>
  <si>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</si>
  <si>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</si>
  <si>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</si>
  <si>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</si>
  <si>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</si>
  <si>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</si>
  <si>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</si>
  <si>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</si>
  <si>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</si>
  <si>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</si>
  <si>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</si>
  <si>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</si>
  <si>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</si>
  <si>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</si>
  <si>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</si>
  <si>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</si>
  <si>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</si>
  <si>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</si>
  <si>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</si>
  <si>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</si>
  <si>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</si>
  <si>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</si>
  <si>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</si>
  <si>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</si>
  <si>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</si>
  <si>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</si>
  <si>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</si>
  <si>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</si>
  <si>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</si>
  <si>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</si>
  <si>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</si>
  <si>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</si>
  <si>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</si>
  <si>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</si>
  <si>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</si>
  <si>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</si>
  <si>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</si>
  <si>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</si>
  <si>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</si>
  <si>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</si>
  <si>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</si>
  <si>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</si>
  <si>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</si>
  <si>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</si>
  <si>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</si>
  <si>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</si>
  <si>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</si>
  <si>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</si>
  <si>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</si>
  <si>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</si>
  <si>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</si>
  <si>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</si>
  <si>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</si>
  <si>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</si>
  <si>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</si>
  <si>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</si>
  <si>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</si>
  <si>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</si>
  <si>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</si>
  <si>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</si>
  <si>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</si>
  <si>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</si>
  <si>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</si>
  <si>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</si>
  <si>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</si>
  <si>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</si>
  <si>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</si>
  <si>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</si>
  <si>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</si>
  <si>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</si>
  <si>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</si>
  <si>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</si>
  <si>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</si>
  <si>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</si>
  <si>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</si>
  <si>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</si>
  <si>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</si>
  <si>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</si>
  <si>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</si>
  <si>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</si>
  <si>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</si>
  <si>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</si>
  <si>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</si>
  <si>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</si>
  <si>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</si>
  <si>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</si>
  <si>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</si>
  <si>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</si>
  <si>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</si>
  <si>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</si>
  <si>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</si>
  <si>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</si>
  <si>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</si>
  <si>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</si>
  <si>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</si>
  <si>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</si>
  <si>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</si>
  <si>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</si>
  <si>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</si>
  <si>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</si>
  <si>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</si>
  <si>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</si>
  <si>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</si>
  <si>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</si>
  <si>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</si>
  <si>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</si>
  <si>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</si>
  <si>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</si>
  <si>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</si>
  <si>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</si>
  <si>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</si>
  <si>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</si>
  <si>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</si>
  <si>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</si>
  <si>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</si>
  <si>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</si>
  <si>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</si>
  <si>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</si>
  <si>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</si>
  <si>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</si>
  <si>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</si>
  <si>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</si>
  <si>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</si>
  <si>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</si>
  <si>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</si>
  <si>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</si>
  <si>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</si>
  <si>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</si>
  <si>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</si>
  <si>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</si>
  <si>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</si>
  <si>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</si>
  <si>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</si>
  <si>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</si>
  <si>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</si>
  <si>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</si>
  <si>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</si>
  <si>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</si>
  <si>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</si>
  <si>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</si>
  <si>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</si>
  <si>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</si>
  <si>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</si>
  <si>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</si>
  <si>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</si>
  <si>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</si>
  <si>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</si>
  <si>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</si>
  <si>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</si>
  <si>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</si>
  <si>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</si>
  <si>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</si>
  <si>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</si>
  <si>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</si>
  <si>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</si>
  <si>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</si>
  <si>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</si>
  <si>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</si>
  <si>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</si>
  <si>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</si>
  <si>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</si>
  <si>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</si>
  <si>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</si>
  <si>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</si>
  <si>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</si>
  <si>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</si>
  <si>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</si>
  <si>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</si>
  <si>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</si>
  <si>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</si>
  <si>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</si>
  <si>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</si>
  <si>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</si>
  <si>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</si>
  <si>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</si>
  <si>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</si>
  <si>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</si>
  <si>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</si>
  <si>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</si>
  <si>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</si>
  <si>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</si>
  <si>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</si>
  <si>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</si>
  <si>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</si>
  <si>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</si>
  <si>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</si>
  <si>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</si>
  <si>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</si>
  <si>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</si>
  <si>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</si>
  <si>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</si>
  <si>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</si>
  <si>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</si>
  <si>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</si>
  <si>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</si>
  <si>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</si>
  <si>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</si>
  <si>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</si>
  <si>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</si>
  <si>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</si>
  <si>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</si>
  <si>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</si>
  <si>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</si>
  <si>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</si>
  <si>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</si>
  <si>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</si>
  <si>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</si>
  <si>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</si>
  <si>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</si>
  <si>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</si>
  <si>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</si>
  <si>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</si>
  <si>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</si>
  <si>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</si>
  <si>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</si>
  <si>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</si>
  <si>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</si>
  <si>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</si>
  <si>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</si>
  <si>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</si>
  <si>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</si>
  <si>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</si>
  <si>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</si>
  <si>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</si>
  <si>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</si>
  <si>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</si>
  <si>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</si>
  <si>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</si>
  <si>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</si>
  <si>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</si>
  <si>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</si>
  <si>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</si>
  <si>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</si>
  <si>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</si>
  <si>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</si>
  <si>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</si>
  <si>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</si>
  <si>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</si>
  <si>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</si>
  <si>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</si>
  <si>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</si>
  <si>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</si>
  <si>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</si>
  <si>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</si>
  <si>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</si>
  <si>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</si>
  <si>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</si>
  <si>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</si>
  <si>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</si>
  <si>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</si>
  <si>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</si>
  <si>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</si>
  <si>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</si>
  <si>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</si>
  <si>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</si>
  <si>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</si>
  <si>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</si>
  <si>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</si>
  <si>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</si>
  <si>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</si>
  <si>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</si>
  <si>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</si>
  <si>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</si>
  <si>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</si>
  <si>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</si>
  <si>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</si>
  <si>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</si>
  <si>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</si>
  <si>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</si>
  <si>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</si>
  <si>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</si>
  <si>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</si>
  <si>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</si>
  <si>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</si>
  <si>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</si>
  <si>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</si>
  <si>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</si>
  <si>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</si>
  <si>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</si>
  <si>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</si>
  <si>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</si>
  <si>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</si>
  <si>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</si>
  <si>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</si>
  <si>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</si>
  <si>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</si>
  <si>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</si>
  <si>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</si>
  <si>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</si>
  <si>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</si>
  <si>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</si>
  <si>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</si>
  <si>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</si>
  <si>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</si>
  <si>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</si>
  <si>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</si>
  <si>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</si>
  <si>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</si>
  <si>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</si>
  <si>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</si>
  <si>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</si>
  <si>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</si>
  <si>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</si>
  <si>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</si>
  <si>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</si>
  <si>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</si>
  <si>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</si>
  <si>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</si>
  <si>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</si>
  <si>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</si>
  <si>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</si>
  <si>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</si>
  <si>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</si>
  <si>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</si>
  <si>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</si>
  <si>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</si>
  <si>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</si>
  <si>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</si>
  <si>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</si>
  <si>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</si>
  <si>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</si>
  <si>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</si>
  <si>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</si>
  <si>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</si>
  <si>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</si>
  <si>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</si>
  <si>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</si>
  <si>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</si>
  <si>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</si>
  <si>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</si>
  <si>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</si>
  <si>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</si>
  <si>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</si>
  <si>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</si>
  <si>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</si>
  <si>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</si>
  <si>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</si>
  <si>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</si>
  <si>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</si>
  <si>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</si>
  <si>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</si>
  <si>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</si>
  <si>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</si>
  <si>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</si>
  <si>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</si>
  <si>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</si>
  <si>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</si>
  <si>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</si>
  <si>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</si>
  <si>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</si>
  <si>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</si>
  <si>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</si>
  <si>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</si>
  <si>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</si>
  <si>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</si>
  <si>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</si>
  <si>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</si>
  <si>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</si>
  <si>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</si>
  <si>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</si>
  <si>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</si>
  <si>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</si>
  <si>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</si>
  <si>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</si>
  <si>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</si>
  <si>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</si>
  <si>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</si>
  <si>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</si>
  <si>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</si>
  <si>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</si>
  <si>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</si>
  <si>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</si>
  <si>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</si>
  <si>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</si>
  <si>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</si>
  <si>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</si>
  <si>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</si>
  <si>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</si>
  <si>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</si>
  <si>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</si>
  <si>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</si>
  <si>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</si>
  <si>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</si>
  <si>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</si>
  <si>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</si>
  <si>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</si>
  <si>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</si>
  <si>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</si>
  <si>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</si>
  <si>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</si>
  <si>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</si>
  <si>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</si>
  <si>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</si>
  <si>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</si>
  <si>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</si>
  <si>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</si>
  <si>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</si>
  <si>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</si>
  <si>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</si>
  <si>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</si>
  <si>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</si>
  <si>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</si>
  <si>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</si>
  <si>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</si>
  <si>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</si>
  <si>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</si>
  <si>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</si>
  <si>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</si>
  <si>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</si>
  <si>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</si>
  <si>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</si>
  <si>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</si>
  <si>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</si>
  <si>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</si>
  <si>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</si>
  <si>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</si>
  <si>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</si>
  <si>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</si>
  <si>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</si>
  <si>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</si>
  <si>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</si>
  <si>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</si>
  <si>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</si>
  <si>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</si>
  <si>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</si>
  <si>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</si>
  <si>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</si>
  <si>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</si>
  <si>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</si>
  <si>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</si>
  <si>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</si>
  <si>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</si>
  <si>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</si>
  <si>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</si>
  <si>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</si>
  <si>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</si>
  <si>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</si>
  <si>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</si>
  <si>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</si>
  <si>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</si>
  <si>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</si>
  <si>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</si>
  <si>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</si>
  <si>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</si>
  <si>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</si>
  <si>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</si>
  <si>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</si>
  <si>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</si>
  <si>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</si>
  <si>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</si>
  <si>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</si>
  <si>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</si>
  <si>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</si>
  <si>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</si>
  <si>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</si>
  <si>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</si>
  <si>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</si>
  <si>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</si>
  <si>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</si>
  <si>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</si>
  <si>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</si>
  <si>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</si>
  <si>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</si>
  <si>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</si>
  <si>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</si>
  <si>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</si>
  <si>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</si>
  <si>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</si>
  <si>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</si>
  <si>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</si>
  <si>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</si>
  <si>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</si>
  <si>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</si>
  <si>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</si>
  <si>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</si>
  <si>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</si>
  <si>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</si>
  <si>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</si>
  <si>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</si>
  <si>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</si>
  <si>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</si>
  <si>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</si>
  <si>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</si>
  <si>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</si>
  <si>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</si>
  <si>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</si>
  <si>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</si>
  <si>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</si>
  <si>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</si>
  <si>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</si>
  <si>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</si>
  <si>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</si>
  <si>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</si>
  <si>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</si>
  <si>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</si>
  <si>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</si>
  <si>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</si>
  <si>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</si>
  <si>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</si>
  <si>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</si>
  <si>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</si>
  <si>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</si>
  <si>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</si>
  <si>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</si>
  <si>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</si>
  <si>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</si>
  <si>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</si>
  <si>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</si>
  <si>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</si>
  <si>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</si>
  <si>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</si>
  <si>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</si>
  <si>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</si>
  <si>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</si>
  <si>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</si>
  <si>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</si>
  <si>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</si>
  <si>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</si>
  <si>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</si>
  <si>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</si>
  <si>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</si>
  <si>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</si>
  <si>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</si>
  <si>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</si>
  <si>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</si>
  <si>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</si>
  <si>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</si>
  <si>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</si>
  <si>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</si>
  <si>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</si>
  <si>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</si>
  <si>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</si>
  <si>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</si>
  <si>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</si>
  <si>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</si>
  <si>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</si>
  <si>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</si>
  <si>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</si>
  <si>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</si>
  <si>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</si>
  <si>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</si>
  <si>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</si>
  <si>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</si>
  <si>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</si>
  <si>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</si>
  <si>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</si>
  <si>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</si>
  <si>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</si>
  <si>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</si>
  <si>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</si>
  <si>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</si>
  <si>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</si>
  <si>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</si>
  <si>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</si>
  <si>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</si>
  <si>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</si>
  <si>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</si>
  <si>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</si>
  <si>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</si>
  <si>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</si>
  <si>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</si>
  <si>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</si>
  <si>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</si>
  <si>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</si>
  <si>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</si>
  <si>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</si>
  <si>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</si>
  <si>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</si>
  <si>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</si>
  <si>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</si>
  <si>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</si>
  <si>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</si>
  <si>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</si>
  <si>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</si>
  <si>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</si>
  <si>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</si>
  <si>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</si>
  <si>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</si>
  <si>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</si>
  <si>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</si>
  <si>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</si>
  <si>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</si>
  <si>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</si>
  <si>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</si>
  <si>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</si>
  <si>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</si>
  <si>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</si>
  <si>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</si>
  <si>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</si>
  <si>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</si>
  <si>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</si>
  <si>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</si>
  <si>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</si>
  <si>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</si>
  <si>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</si>
  <si>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</si>
  <si>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</si>
  <si>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</si>
  <si>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</si>
  <si>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</si>
  <si>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</si>
  <si>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</si>
  <si>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</si>
  <si>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</si>
  <si>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</si>
  <si>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</si>
  <si>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</si>
  <si>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</si>
  <si>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</si>
  <si>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</si>
  <si>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</si>
  <si>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</si>
  <si>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</si>
  <si>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</si>
  <si>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</si>
  <si>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</si>
  <si>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</si>
  <si>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</si>
  <si>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</si>
  <si>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</si>
  <si>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</si>
  <si>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</si>
  <si>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</si>
  <si>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</si>
  <si>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</si>
  <si>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</si>
  <si>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</si>
  <si>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</si>
  <si>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</si>
  <si>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</si>
  <si>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</si>
  <si>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</si>
  <si>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</si>
  <si>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</si>
  <si>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</si>
  <si>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</si>
  <si>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</si>
  <si>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</si>
  <si>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</si>
  <si>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</si>
  <si>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</si>
  <si>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</si>
  <si>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</si>
  <si>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</si>
  <si>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</si>
  <si>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</si>
  <si>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</si>
  <si>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</si>
  <si>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</si>
  <si>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</si>
  <si>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</si>
  <si>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</si>
  <si>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</si>
  <si>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</si>
  <si>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</si>
  <si>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</si>
  <si>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</si>
  <si>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</si>
  <si>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</si>
  <si>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</si>
  <si>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</si>
  <si>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</si>
  <si>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</si>
  <si>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</si>
  <si>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</si>
  <si>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</si>
  <si>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</si>
  <si>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</si>
  <si>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</si>
  <si>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</si>
  <si>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</si>
  <si>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</si>
  <si>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</si>
  <si>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</si>
  <si>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</si>
  <si>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</si>
  <si>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</si>
  <si>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</si>
  <si>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</si>
  <si>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</si>
  <si>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</si>
  <si>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</si>
  <si>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</si>
  <si>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</si>
  <si>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</si>
  <si>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</si>
  <si>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</si>
  <si>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</si>
  <si>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</si>
  <si>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</si>
  <si>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</si>
  <si>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</si>
  <si>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</si>
  <si>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</si>
  <si>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</si>
  <si>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</si>
  <si>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</si>
  <si>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</si>
  <si>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</si>
  <si>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</si>
  <si>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</si>
  <si>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</si>
  <si>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</si>
  <si>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</si>
  <si>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</si>
  <si>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</si>
  <si>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</si>
  <si>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</si>
  <si>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</si>
  <si>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</si>
  <si>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</si>
  <si>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</si>
  <si>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</si>
  <si>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</si>
  <si>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</si>
  <si>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</si>
  <si>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</si>
  <si>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</si>
  <si>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</si>
  <si>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</si>
  <si>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</si>
  <si>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</si>
  <si>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</si>
  <si>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</si>
  <si>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</si>
  <si>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</si>
  <si>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</si>
  <si>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</si>
  <si>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</si>
  <si>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</si>
  <si>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</si>
  <si>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</si>
  <si>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</si>
  <si>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</si>
  <si>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</si>
  <si>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</si>
  <si>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</si>
  <si>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</si>
  <si>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</si>
  <si>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</si>
  <si>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</si>
  <si>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</si>
  <si>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</si>
  <si>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</si>
  <si>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</si>
  <si>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</si>
  <si>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</si>
  <si>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</si>
  <si>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</si>
  <si>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</si>
  <si>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</si>
  <si>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</si>
  <si>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</si>
  <si>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</si>
  <si>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</si>
  <si>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</si>
  <si>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</si>
  <si>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</si>
  <si>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</si>
  <si>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</si>
  <si>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</si>
  <si>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</si>
  <si>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</si>
  <si>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</si>
  <si>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</si>
  <si>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</si>
  <si>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</si>
  <si>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</si>
  <si>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</si>
  <si>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</si>
  <si>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</si>
  <si>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</si>
  <si>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</si>
  <si>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</si>
  <si>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</si>
  <si>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</si>
  <si>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</si>
  <si>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</si>
  <si>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</si>
  <si>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</si>
  <si>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</si>
  <si>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</si>
  <si>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</si>
  <si>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</si>
  <si>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</si>
  <si>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</si>
  <si>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</si>
  <si>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</si>
  <si>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</si>
  <si>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</si>
  <si>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</si>
  <si>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</si>
  <si>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</si>
  <si>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</si>
  <si>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</si>
  <si>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</si>
  <si>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</si>
  <si>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</si>
  <si>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</si>
  <si>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</si>
  <si>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</si>
  <si>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</si>
  <si>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</si>
  <si>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</si>
  <si>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</si>
  <si>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</si>
  <si>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</si>
  <si>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</si>
  <si>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</si>
  <si>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</si>
  <si>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</si>
  <si>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</si>
  <si>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</si>
  <si>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</si>
  <si>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</si>
  <si>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</si>
  <si>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</si>
  <si>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</si>
  <si>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</si>
  <si>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</si>
  <si>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</si>
  <si>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</si>
  <si>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</si>
  <si>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</si>
  <si>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</si>
  <si>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</si>
  <si>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</si>
  <si>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</si>
  <si>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</si>
  <si>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</si>
  <si>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</si>
  <si>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</si>
  <si>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</si>
  <si>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</si>
  <si>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</si>
  <si>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</si>
  <si>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</si>
  <si>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</si>
  <si>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</si>
  <si>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</si>
  <si>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</si>
  <si>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</si>
  <si>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</si>
  <si>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</si>
  <si>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</si>
  <si>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</si>
  <si>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</si>
  <si>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</si>
  <si>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</si>
  <si>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</si>
  <si>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</si>
  <si>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</si>
  <si>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</si>
  <si>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</si>
  <si>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</si>
  <si>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</si>
  <si>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</si>
  <si>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</si>
  <si>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</si>
  <si>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</si>
  <si>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</si>
  <si>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</si>
  <si>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</si>
  <si>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</si>
  <si>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</si>
  <si>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</si>
  <si>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</si>
  <si>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</si>
  <si>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</si>
  <si>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</si>
  <si>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</si>
  <si>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</si>
  <si>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</si>
  <si>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</si>
  <si>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</si>
  <si>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</si>
  <si>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</si>
  <si>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</si>
  <si>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</si>
  <si>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</si>
  <si>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</si>
  <si>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</si>
  <si>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</si>
  <si>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</si>
  <si>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</si>
  <si>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</si>
  <si>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</si>
  <si>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</si>
  <si>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</si>
  <si>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</si>
  <si>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</si>
  <si>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</si>
  <si>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</si>
  <si>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</si>
  <si>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</si>
  <si>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</si>
  <si>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</si>
  <si>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</si>
  <si>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</si>
  <si>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</si>
  <si>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</si>
  <si>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</si>
  <si>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</si>
  <si>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</si>
  <si>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</si>
  <si>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</si>
  <si>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</si>
  <si>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</si>
  <si>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</si>
  <si>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</si>
  <si>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</si>
  <si>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</si>
  <si>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</si>
  <si>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</si>
  <si>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</si>
  <si>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</si>
  <si>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</si>
  <si>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</si>
  <si>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</si>
  <si>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</si>
  <si>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</si>
  <si>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</si>
  <si>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</si>
  <si>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</si>
  <si>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</si>
  <si>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</si>
  <si>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</si>
  <si>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</si>
  <si>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</si>
  <si>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</si>
  <si>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</si>
  <si>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</si>
  <si>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</si>
  <si>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</si>
  <si>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</si>
  <si>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</si>
  <si>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</si>
  <si>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</si>
  <si>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</si>
  <si>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</si>
  <si>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</si>
  <si>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</si>
  <si>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</si>
  <si>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</si>
  <si>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</si>
  <si>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</si>
  <si>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</si>
  <si>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</si>
  <si>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</si>
  <si>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</si>
  <si>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</si>
  <si>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</si>
  <si>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</si>
  <si>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</si>
  <si>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</si>
  <si>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</si>
  <si>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</si>
  <si>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</si>
  <si>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</si>
  <si>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</si>
  <si>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</si>
  <si>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</si>
  <si>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</si>
  <si>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</si>
  <si>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</si>
  <si>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</si>
  <si>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</si>
  <si>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</si>
  <si>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</si>
  <si>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</si>
  <si>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</si>
  <si>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</si>
  <si>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</si>
  <si>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</si>
  <si>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</si>
  <si>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</si>
  <si>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</si>
  <si>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</si>
  <si>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</si>
  <si>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</si>
  <si>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</si>
  <si>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</si>
  <si>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</si>
  <si>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</si>
  <si>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</si>
  <si>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</si>
  <si>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</si>
  <si>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</si>
  <si>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</si>
  <si>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</si>
  <si>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</si>
  <si>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</si>
  <si>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</si>
  <si>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</si>
  <si>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</si>
  <si>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</si>
  <si>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</si>
  <si>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</si>
  <si>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</si>
  <si>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</si>
  <si>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</si>
  <si>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</si>
  <si>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</si>
  <si>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</si>
  <si>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</si>
  <si>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</si>
  <si>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</si>
  <si>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</si>
  <si>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</si>
  <si>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</si>
  <si>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</si>
  <si>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</si>
  <si>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</si>
  <si>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</si>
  <si>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</si>
  <si>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</si>
  <si>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</si>
  <si>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</si>
  <si>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</si>
  <si>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</si>
  <si>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</si>
  <si>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</si>
  <si>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</si>
  <si>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</si>
  <si>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</si>
  <si>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</si>
  <si>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</si>
  <si>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</si>
  <si>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</si>
  <si>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</si>
  <si>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</si>
  <si>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</si>
  <si>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</si>
  <si>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</si>
  <si>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</si>
  <si>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</si>
  <si>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</si>
  <si>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</si>
  <si>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</si>
  <si>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</si>
  <si>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</si>
  <si>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</si>
  <si>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</si>
  <si>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</si>
  <si>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</si>
  <si>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</si>
  <si>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</si>
  <si>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</si>
  <si>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</si>
  <si>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</si>
  <si>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</si>
  <si>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</si>
  <si>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</si>
  <si>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</si>
  <si>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</si>
  <si>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</si>
  <si>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</si>
  <si>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</si>
  <si>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</si>
  <si>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</si>
  <si>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</si>
  <si>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</si>
  <si>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</si>
  <si>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</si>
  <si>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</si>
  <si>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</si>
  <si>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</si>
  <si>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</si>
  <si>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</si>
  <si>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</si>
  <si>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</si>
  <si>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</si>
  <si>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</si>
  <si>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</si>
  <si>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</si>
  <si>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</si>
  <si>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</si>
  <si>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</si>
  <si>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</si>
  <si>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</si>
  <si>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</si>
  <si>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</si>
  <si>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</si>
  <si>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</si>
  <si>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</si>
  <si>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</si>
  <si>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</si>
  <si>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</si>
  <si>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</si>
  <si>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</si>
  <si>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</si>
  <si>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</si>
  <si>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</si>
  <si>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</si>
  <si>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</si>
  <si>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</si>
  <si>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</si>
  <si>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</si>
  <si>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</si>
  <si>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</si>
  <si>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</si>
  <si>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</si>
  <si>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</si>
  <si>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</si>
  <si>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</si>
  <si>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</si>
  <si>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</si>
  <si>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</si>
  <si>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</si>
  <si>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</si>
  <si>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</si>
  <si>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</si>
  <si>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</si>
  <si>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</si>
  <si>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</si>
  <si>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</si>
  <si>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</si>
  <si>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</si>
  <si>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</si>
  <si>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</si>
  <si>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</si>
  <si>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</si>
  <si>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</si>
  <si>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</si>
  <si>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</si>
  <si>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</si>
  <si>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</si>
  <si>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</si>
  <si>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</si>
  <si>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</si>
  <si>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</si>
  <si>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</si>
  <si>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</si>
  <si>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</si>
  <si>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</si>
  <si>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</si>
  <si>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</si>
  <si>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</si>
  <si>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</si>
  <si>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</si>
  <si>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</si>
  <si>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</si>
  <si>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</si>
  <si>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</si>
  <si>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</si>
  <si>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</si>
  <si>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</si>
  <si>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</si>
  <si>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</si>
  <si>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</si>
  <si>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</si>
  <si>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</si>
  <si>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</si>
  <si>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</si>
  <si>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</si>
  <si>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</si>
  <si>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</si>
  <si>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</si>
  <si>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</si>
  <si>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</si>
  <si>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</si>
  <si>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</si>
  <si>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</si>
  <si>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</si>
  <si>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</si>
  <si>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</si>
  <si>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</si>
  <si>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</si>
  <si>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</si>
  <si>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</si>
  <si>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</si>
  <si>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</si>
  <si>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</si>
  <si>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</si>
  <si>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</si>
  <si>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</si>
  <si>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</si>
  <si>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</si>
  <si>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</si>
  <si>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</si>
  <si>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</si>
  <si>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</si>
  <si>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</si>
  <si>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</si>
  <si>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</si>
  <si>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</si>
  <si>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</si>
  <si>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</si>
  <si>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</si>
  <si>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</si>
  <si>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</si>
  <si>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</si>
  <si>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</si>
  <si>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</si>
  <si>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</si>
  <si>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</si>
  <si>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</si>
  <si>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</si>
  <si>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</si>
  <si>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</si>
  <si>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</si>
  <si>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</si>
  <si>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</si>
  <si>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</si>
  <si>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</si>
  <si>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</si>
  <si>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</si>
  <si>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</si>
  <si>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</si>
  <si>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</si>
  <si>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</si>
  <si>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</si>
  <si>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</si>
  <si>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</si>
  <si>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</si>
  <si>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</si>
  <si>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</si>
  <si>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</si>
  <si>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</si>
  <si>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</si>
  <si>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</si>
  <si>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</si>
  <si>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</si>
  <si>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</si>
  <si>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</si>
  <si>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</si>
  <si>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</si>
  <si>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</si>
  <si>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</si>
  <si>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</si>
  <si>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</si>
  <si>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</si>
  <si>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</si>
  <si>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</si>
  <si>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</si>
  <si>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</si>
  <si>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</si>
  <si>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</si>
  <si>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</si>
  <si>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</si>
  <si>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</si>
  <si>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</si>
  <si>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</si>
  <si>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</si>
  <si>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</si>
  <si>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</si>
  <si>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</si>
  <si>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</si>
  <si>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</si>
  <si>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</si>
  <si>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</si>
  <si>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</si>
  <si>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</si>
  <si>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</si>
  <si>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</si>
  <si>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</si>
  <si>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</si>
  <si>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</si>
  <si>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</si>
  <si>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</si>
  <si>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</si>
  <si>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</si>
  <si>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</si>
  <si>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</si>
  <si>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</si>
  <si>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</si>
  <si>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</si>
  <si>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</si>
  <si>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</si>
  <si>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</si>
  <si>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</si>
  <si>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</si>
  <si>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</si>
  <si>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</si>
  <si>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</si>
  <si>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</si>
  <si>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</si>
  <si>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</si>
  <si>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</si>
  <si>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</si>
  <si>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</si>
  <si>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</si>
  <si>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</si>
  <si>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</si>
  <si>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</si>
  <si>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</si>
  <si>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</si>
  <si>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</si>
  <si>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</si>
  <si>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</si>
  <si>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</si>
  <si>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</si>
  <si>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</si>
  <si>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</si>
  <si>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</si>
  <si>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</si>
  <si>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</si>
  <si>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</si>
  <si>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</si>
  <si>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</si>
  <si>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</si>
  <si>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</si>
  <si>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</si>
  <si>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</si>
  <si>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</si>
  <si>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</si>
  <si>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</si>
  <si>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</si>
  <si>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</si>
  <si>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</si>
  <si>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</si>
  <si>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</si>
  <si>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</si>
  <si>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</si>
  <si>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</si>
  <si>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</si>
  <si>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</si>
  <si>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</si>
  <si>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</si>
  <si>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</si>
  <si>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</si>
  <si>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</si>
  <si>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</si>
  <si>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</si>
  <si>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</si>
  <si>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</si>
  <si>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</si>
  <si>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</si>
  <si>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</si>
  <si>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</si>
  <si>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</si>
  <si>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</si>
  <si>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</si>
  <si>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</si>
  <si>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</si>
  <si>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</si>
  <si>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</si>
  <si>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</si>
  <si>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</si>
  <si>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</si>
  <si>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</si>
  <si>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</si>
  <si>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</si>
  <si>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</si>
  <si>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</si>
  <si>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</si>
  <si>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</si>
  <si>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</si>
  <si>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</si>
  <si>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</si>
  <si>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</si>
  <si>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</si>
  <si>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</si>
  <si>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</si>
  <si>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</si>
  <si>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</si>
  <si>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</si>
  <si>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</si>
  <si>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</si>
  <si>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</si>
  <si>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</si>
  <si>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</si>
  <si>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</si>
  <si>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</si>
  <si>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</si>
  <si>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</si>
  <si>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</si>
  <si>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</si>
  <si>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</si>
  <si>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</si>
  <si>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</si>
  <si>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</si>
  <si>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</si>
  <si>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</si>
  <si>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</si>
  <si>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</si>
  <si>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</si>
  <si>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</si>
  <si>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</si>
  <si>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</si>
  <si>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</si>
  <si>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</si>
  <si>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</si>
  <si>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</si>
  <si>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</si>
  <si>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</si>
  <si>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</si>
  <si>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</si>
  <si>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</si>
  <si>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</si>
  <si>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</si>
  <si>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</si>
  <si>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</si>
  <si>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</si>
  <si>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</si>
  <si>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</si>
  <si>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</si>
  <si>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</si>
  <si>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</si>
  <si>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</si>
  <si>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</si>
  <si>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</si>
  <si>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</si>
  <si>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</si>
  <si>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</si>
  <si>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</si>
  <si>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</si>
  <si>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</si>
  <si>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</si>
  <si>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</si>
  <si>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</si>
  <si>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</si>
  <si>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</si>
  <si>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</si>
  <si>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</si>
  <si>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</si>
  <si>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</si>
  <si>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</si>
  <si>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</si>
  <si>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</si>
  <si>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</si>
  <si>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</si>
  <si>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</si>
  <si>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</si>
  <si>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</si>
  <si>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</si>
  <si>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</si>
  <si>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</si>
  <si>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</si>
  <si>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</si>
  <si>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</si>
  <si>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</si>
  <si>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</si>
  <si>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</si>
  <si>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</si>
  <si>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</si>
  <si>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</si>
  <si>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</si>
  <si>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</si>
  <si>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</si>
  <si>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</si>
  <si>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</si>
  <si>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</si>
  <si>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</si>
  <si>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</si>
  <si>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</si>
  <si>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</si>
  <si>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</si>
  <si>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</si>
  <si>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</si>
  <si>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</si>
  <si>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</si>
  <si>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</si>
  <si>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</si>
  <si>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</si>
  <si>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</si>
  <si>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</si>
  <si>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</si>
  <si>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</si>
  <si>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</si>
  <si>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</si>
  <si>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</si>
  <si>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</si>
  <si>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</si>
  <si>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</si>
  <si>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</si>
  <si>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</si>
  <si>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</si>
  <si>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</si>
  <si>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</si>
  <si>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</si>
  <si>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</si>
  <si>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</si>
  <si>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</si>
  <si>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</si>
  <si>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</si>
  <si>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</si>
  <si>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</si>
  <si>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</si>
  <si>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</si>
  <si>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</si>
  <si>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León Gto</t>
  </si>
  <si>
    <t>Al 31 de diciembre de 2022 y al 30 de marzo de 2023 (b)</t>
  </si>
  <si>
    <t>Del 1 de enero al 30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</si>
</sst>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view="pageBreakPreview" zoomScale="60" zoomScaleNormal="10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24" t="s">
        <v>829</v>
      </c>
      <c r="B1" s="125"/>
      <c r="C1" s="125"/>
      <c r="D1" s="125"/>
      <c r="E1" s="126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27" t="s">
        <v>3302</v>
      </c>
      <c r="D3" s="127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4.65" thickBot="1" x14ac:dyDescent="0.5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zoomScale="86" zoomScaleNormal="86" workbookViewId="0">
      <selection activeCell="B15" sqref="B15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37" t="s">
        <v>542</v>
      </c>
      <c r="B1" s="137"/>
      <c r="C1" s="137"/>
      <c r="D1" s="137"/>
      <c r="E1" s="90"/>
      <c r="F1" s="90"/>
      <c r="G1" s="90"/>
      <c r="H1" s="90"/>
      <c r="I1" s="90"/>
      <c r="J1" s="90"/>
      <c r="K1" s="90"/>
    </row>
    <row r="2" spans="1:11" ht="14.25" x14ac:dyDescent="0.45">
      <c r="A2" s="128" t="str">
        <f>ENTE_PUBLICO_A</f>
        <v>Patronato de Bomberos de León Gto, Gobierno del Estado de Guanajuato (a)</v>
      </c>
      <c r="B2" s="129"/>
      <c r="C2" s="129"/>
      <c r="D2" s="130"/>
    </row>
    <row r="3" spans="1:11" ht="14.25" x14ac:dyDescent="0.45">
      <c r="A3" s="131" t="s">
        <v>166</v>
      </c>
      <c r="B3" s="132"/>
      <c r="C3" s="132"/>
      <c r="D3" s="133"/>
    </row>
    <row r="4" spans="1:11" ht="14.25" x14ac:dyDescent="0.45">
      <c r="A4" s="131" t="str">
        <f>TRIMESTRE</f>
        <v>Del 1 de enero al 30 de marzo de 2023 (b)</v>
      </c>
      <c r="B4" s="132"/>
      <c r="C4" s="132"/>
      <c r="D4" s="133"/>
    </row>
    <row r="5" spans="1:11" ht="14.25" x14ac:dyDescent="0.45">
      <c r="A5" s="134" t="s">
        <v>118</v>
      </c>
      <c r="B5" s="135"/>
      <c r="C5" s="135"/>
      <c r="D5" s="136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ht="14.25" x14ac:dyDescent="0.45">
      <c r="A8" s="47" t="s">
        <v>168</v>
      </c>
      <c r="B8" s="33">
        <f>SUM(B9:B11)</f>
        <v>117162740</v>
      </c>
      <c r="C8" s="33">
        <f t="shared" ref="C8:D8" si="0">SUM(C9:C11)</f>
        <v>39348591.25</v>
      </c>
      <c r="D8" s="33">
        <f t="shared" si="0"/>
        <v>39348591.25</v>
      </c>
    </row>
    <row r="9" spans="1:11" x14ac:dyDescent="0.25">
      <c r="A9" s="45" t="s">
        <v>169</v>
      </c>
      <c r="B9" s="17">
        <v>117162740</v>
      </c>
      <c r="C9" s="17">
        <v>39348591.25</v>
      </c>
      <c r="D9" s="17">
        <v>39348591.25</v>
      </c>
    </row>
    <row r="10" spans="1:1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ht="14.25" x14ac:dyDescent="0.45">
      <c r="A12" s="77"/>
      <c r="B12" s="4"/>
      <c r="C12" s="4"/>
      <c r="D12" s="4"/>
    </row>
    <row r="13" spans="1:11" ht="14.25" x14ac:dyDescent="0.45">
      <c r="A13" s="47" t="s">
        <v>180</v>
      </c>
      <c r="B13" s="33">
        <f>B14+B15</f>
        <v>117162740</v>
      </c>
      <c r="C13" s="33">
        <f t="shared" ref="C13:D13" si="1">C14+C15</f>
        <v>24293940.260000002</v>
      </c>
      <c r="D13" s="33">
        <f t="shared" si="1"/>
        <v>24293940.260000002</v>
      </c>
    </row>
    <row r="14" spans="1:11" x14ac:dyDescent="0.25">
      <c r="A14" s="45" t="s">
        <v>172</v>
      </c>
      <c r="B14" s="17">
        <v>0</v>
      </c>
      <c r="C14" s="17">
        <v>0</v>
      </c>
      <c r="D14" s="17">
        <v>0</v>
      </c>
    </row>
    <row r="15" spans="1:11" x14ac:dyDescent="0.25">
      <c r="A15" s="45" t="s">
        <v>173</v>
      </c>
      <c r="B15" s="17">
        <v>117162740</v>
      </c>
      <c r="C15" s="17">
        <v>24293940.260000002</v>
      </c>
      <c r="D15" s="17">
        <v>24293940.260000002</v>
      </c>
    </row>
    <row r="16" spans="1:11" ht="14.25" x14ac:dyDescent="0.45">
      <c r="A16" s="77"/>
      <c r="B16" s="4"/>
      <c r="C16" s="4"/>
      <c r="D16" s="4"/>
    </row>
    <row r="17" spans="1:4" ht="14.25" x14ac:dyDescent="0.45">
      <c r="A17" s="47" t="s">
        <v>174</v>
      </c>
      <c r="B17" s="97">
        <f>B18+B19</f>
        <v>0</v>
      </c>
      <c r="C17" s="33">
        <f t="shared" ref="C17" si="2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>
        <v>0</v>
      </c>
      <c r="D18" s="17">
        <v>0</v>
      </c>
    </row>
    <row r="19" spans="1:4" x14ac:dyDescent="0.25">
      <c r="A19" s="45" t="s">
        <v>176</v>
      </c>
      <c r="B19" s="98">
        <v>0</v>
      </c>
      <c r="C19" s="17">
        <v>0</v>
      </c>
      <c r="D19" s="96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15054650.989999998</v>
      </c>
      <c r="D21" s="33">
        <f t="shared" si="3"/>
        <v>15054650.989999998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15054650.989999998</v>
      </c>
      <c r="D23" s="33">
        <f t="shared" si="4"/>
        <v>15054650.989999998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5">C23-C17</f>
        <v>15054650.989999998</v>
      </c>
      <c r="D25" s="33">
        <f>D23-D17</f>
        <v>15054650.989999998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122">
        <v>0</v>
      </c>
      <c r="C30" s="122">
        <v>0</v>
      </c>
      <c r="D30" s="122">
        <v>0</v>
      </c>
    </row>
    <row r="31" spans="1:4" x14ac:dyDescent="0.25">
      <c r="A31" s="45" t="s">
        <v>188</v>
      </c>
      <c r="B31" s="122">
        <v>0</v>
      </c>
      <c r="C31" s="122">
        <v>0</v>
      </c>
      <c r="D31" s="122">
        <v>0</v>
      </c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15054650.989999998</v>
      </c>
      <c r="D33" s="51">
        <f t="shared" si="7"/>
        <v>15054650.989999998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>
        <v>0</v>
      </c>
      <c r="C38" s="50">
        <v>0</v>
      </c>
      <c r="D38" s="50">
        <v>0</v>
      </c>
    </row>
    <row r="39" spans="1:4" x14ac:dyDescent="0.25">
      <c r="A39" s="45" t="s">
        <v>193</v>
      </c>
      <c r="B39" s="50">
        <v>0</v>
      </c>
      <c r="C39" s="50">
        <v>0</v>
      </c>
      <c r="D39" s="50">
        <v>0</v>
      </c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>
        <v>0</v>
      </c>
      <c r="C41" s="50">
        <v>0</v>
      </c>
      <c r="D41" s="50">
        <v>0</v>
      </c>
    </row>
    <row r="42" spans="1:4" x14ac:dyDescent="0.25">
      <c r="A42" s="45" t="s">
        <v>196</v>
      </c>
      <c r="B42" s="50">
        <v>0</v>
      </c>
      <c r="C42" s="50">
        <v>0</v>
      </c>
      <c r="D42" s="50">
        <v>0</v>
      </c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117162740</v>
      </c>
      <c r="C48" s="102">
        <f>C9</f>
        <v>39348591.25</v>
      </c>
      <c r="D48" s="102">
        <f t="shared" ref="D48" si="11">D9</f>
        <v>39348591.25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6" t="s">
        <v>192</v>
      </c>
      <c r="B50" s="50">
        <v>0</v>
      </c>
      <c r="C50" s="50">
        <v>0</v>
      </c>
      <c r="D50" s="50">
        <v>0</v>
      </c>
    </row>
    <row r="51" spans="1:4" x14ac:dyDescent="0.25">
      <c r="A51" s="106" t="s">
        <v>195</v>
      </c>
      <c r="B51" s="50">
        <v>0</v>
      </c>
      <c r="C51" s="50">
        <v>0</v>
      </c>
      <c r="D51" s="50">
        <v>0</v>
      </c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0</v>
      </c>
      <c r="C53" s="50">
        <f t="shared" ref="C53:D53" si="13">C14</f>
        <v>0</v>
      </c>
      <c r="D53" s="50">
        <f t="shared" si="13"/>
        <v>0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4">C18</f>
        <v>0</v>
      </c>
      <c r="D55" s="50">
        <f t="shared" si="14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117162740</v>
      </c>
      <c r="C57" s="51">
        <f>C48+C49-C53+C55</f>
        <v>39348591.25</v>
      </c>
      <c r="D57" s="51">
        <f t="shared" ref="D57" si="15">D48+D49-D53+D55</f>
        <v>39348591.25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117162740</v>
      </c>
      <c r="C59" s="51">
        <f t="shared" ref="C59:D59" si="16">C57-C49</f>
        <v>39348591.25</v>
      </c>
      <c r="D59" s="51">
        <f t="shared" si="16"/>
        <v>39348591.25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7">C10</f>
        <v>0</v>
      </c>
      <c r="D63" s="101">
        <f t="shared" si="17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6" t="s">
        <v>193</v>
      </c>
      <c r="B65" s="17">
        <v>0</v>
      </c>
      <c r="C65" s="17">
        <v>0</v>
      </c>
      <c r="D65" s="17">
        <v>0</v>
      </c>
    </row>
    <row r="66" spans="1:4" x14ac:dyDescent="0.25">
      <c r="A66" s="106" t="s">
        <v>196</v>
      </c>
      <c r="B66" s="17">
        <v>0</v>
      </c>
      <c r="C66" s="17">
        <v>0</v>
      </c>
      <c r="D66" s="17">
        <v>0</v>
      </c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117162740</v>
      </c>
      <c r="C68" s="17">
        <f t="shared" ref="C68:D68" si="19">C15</f>
        <v>24293940.260000002</v>
      </c>
      <c r="D68" s="17">
        <f t="shared" si="19"/>
        <v>24293940.260000002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-117162740</v>
      </c>
      <c r="C72" s="33">
        <f t="shared" ref="C72:D72" si="21">C63+C64-C68+C70</f>
        <v>-24293940.260000002</v>
      </c>
      <c r="D72" s="33">
        <f t="shared" si="21"/>
        <v>-24293940.260000002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-117162740</v>
      </c>
      <c r="C74" s="33">
        <f>C72-C64</f>
        <v>-24293940.260000002</v>
      </c>
      <c r="D74" s="33">
        <f t="shared" ref="D74" si="22">D72-D64</f>
        <v>-24293940.260000002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117162740</v>
      </c>
      <c r="Q2" s="13">
        <f>'Formato 4'!C8</f>
        <v>39348591.25</v>
      </c>
      <c r="R2" s="13">
        <f>'Formato 4'!D8</f>
        <v>39348591.25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117162740</v>
      </c>
      <c r="Q3" s="13">
        <f>'Formato 4'!C9</f>
        <v>39348591.25</v>
      </c>
      <c r="R3" s="13">
        <f>'Formato 4'!D9</f>
        <v>39348591.25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117162740</v>
      </c>
      <c r="Q6" s="13">
        <f>'Formato 4'!C13</f>
        <v>24293940.260000002</v>
      </c>
      <c r="R6" s="13">
        <f>'Formato 4'!D13</f>
        <v>24293940.260000002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0</v>
      </c>
      <c r="Q7" s="13">
        <f>'Formato 4'!C14</f>
        <v>0</v>
      </c>
      <c r="R7" s="13">
        <f>'Formato 4'!D14</f>
        <v>0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117162740</v>
      </c>
      <c r="Q8" s="13">
        <f>'Formato 4'!C15</f>
        <v>24293940.260000002</v>
      </c>
      <c r="R8" s="13">
        <f>'Formato 4'!D15</f>
        <v>24293940.260000002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15054650.989999998</v>
      </c>
      <c r="R12" s="13">
        <f>'Formato 4'!D21</f>
        <v>15054650.989999998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15054650.989999998</v>
      </c>
      <c r="R13" s="13">
        <f>'Formato 4'!D23</f>
        <v>15054650.989999998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15054650.989999998</v>
      </c>
      <c r="R14" s="13">
        <f>'Formato 4'!D25</f>
        <v>15054650.989999998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15054650.989999998</v>
      </c>
      <c r="R18">
        <f>'Formato 4'!D33</f>
        <v>15054650.989999998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117162740</v>
      </c>
      <c r="Q26">
        <f>'Formato 4'!C48</f>
        <v>39348591.25</v>
      </c>
      <c r="R26">
        <f>'Formato 4'!D48</f>
        <v>39348591.25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117162740</v>
      </c>
      <c r="Q36">
        <f>'Formato 4'!C68</f>
        <v>24293940.260000002</v>
      </c>
      <c r="R36">
        <f>'Formato 4'!D68</f>
        <v>24293940.260000002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-117162740</v>
      </c>
      <c r="Q38">
        <f>'Formato 4'!C72</f>
        <v>-24293940.260000002</v>
      </c>
      <c r="R38">
        <f>'Formato 4'!D72</f>
        <v>-24293940.260000002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-117162740</v>
      </c>
      <c r="Q39">
        <f>'Formato 4'!C74</f>
        <v>-24293940.260000002</v>
      </c>
      <c r="R39">
        <f>'Formato 4'!D74</f>
        <v>-24293940.260000002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>
    <pageSetUpPr fitToPage="1"/>
  </sheetPr>
  <dimension ref="A1:H76"/>
  <sheetViews>
    <sheetView showGridLines="0" topLeftCell="A55" zoomScale="85" zoomScaleNormal="85" workbookViewId="0">
      <selection activeCell="B34" sqref="B34:G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3" t="s">
        <v>206</v>
      </c>
      <c r="B1" s="143"/>
      <c r="C1" s="143"/>
      <c r="D1" s="143"/>
      <c r="E1" s="143"/>
      <c r="F1" s="143"/>
      <c r="G1" s="143"/>
    </row>
    <row r="2" spans="1:8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29"/>
      <c r="G2" s="130"/>
    </row>
    <row r="3" spans="1:8" x14ac:dyDescent="0.25">
      <c r="A3" s="131" t="s">
        <v>207</v>
      </c>
      <c r="B3" s="132"/>
      <c r="C3" s="132"/>
      <c r="D3" s="132"/>
      <c r="E3" s="132"/>
      <c r="F3" s="132"/>
      <c r="G3" s="133"/>
    </row>
    <row r="4" spans="1:8" ht="14.25" x14ac:dyDescent="0.45">
      <c r="A4" s="131" t="str">
        <f>TRIMESTRE</f>
        <v>Del 1 de enero al 30 de marzo de 2023 (b)</v>
      </c>
      <c r="B4" s="132"/>
      <c r="C4" s="132"/>
      <c r="D4" s="132"/>
      <c r="E4" s="132"/>
      <c r="F4" s="132"/>
      <c r="G4" s="133"/>
    </row>
    <row r="5" spans="1:8" ht="14.25" x14ac:dyDescent="0.45">
      <c r="A5" s="134" t="s">
        <v>118</v>
      </c>
      <c r="B5" s="135"/>
      <c r="C5" s="135"/>
      <c r="D5" s="135"/>
      <c r="E5" s="135"/>
      <c r="F5" s="135"/>
      <c r="G5" s="136"/>
    </row>
    <row r="6" spans="1:8" x14ac:dyDescent="0.25">
      <c r="A6" s="140" t="s">
        <v>214</v>
      </c>
      <c r="B6" s="142" t="s">
        <v>208</v>
      </c>
      <c r="C6" s="142"/>
      <c r="D6" s="142"/>
      <c r="E6" s="142"/>
      <c r="F6" s="142"/>
      <c r="G6" s="142" t="s">
        <v>209</v>
      </c>
    </row>
    <row r="7" spans="1:8" ht="30" x14ac:dyDescent="0.25">
      <c r="A7" s="141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2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6"/>
    </row>
    <row r="10" spans="1:8" x14ac:dyDescent="0.2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8" x14ac:dyDescent="0.2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8" x14ac:dyDescent="0.25">
      <c r="A12" s="45" t="s">
        <v>219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8" x14ac:dyDescent="0.2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8" x14ac:dyDescent="0.2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8" x14ac:dyDescent="0.25">
      <c r="A15" s="45" t="s">
        <v>222</v>
      </c>
      <c r="B15" s="50">
        <v>7412604</v>
      </c>
      <c r="C15" s="50">
        <v>0</v>
      </c>
      <c r="D15" s="50">
        <v>7412604</v>
      </c>
      <c r="E15" s="50">
        <v>2765212.37</v>
      </c>
      <c r="F15" s="50">
        <v>2765212.37</v>
      </c>
      <c r="G15" s="50">
        <v>-4647391.63</v>
      </c>
    </row>
    <row r="16" spans="1:8" ht="14.25" x14ac:dyDescent="0.4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14.25" x14ac:dyDescent="0.45">
      <c r="A18" s="53" t="s">
        <v>224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53" t="s">
        <v>225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53" t="s">
        <v>226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53" t="s">
        <v>227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53" t="s">
        <v>228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53" t="s">
        <v>229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53" t="s">
        <v>230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53" t="s">
        <v>231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53" t="s">
        <v>232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3" t="s">
        <v>233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5">
      <c r="A30" s="53" t="s">
        <v>236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53" t="s">
        <v>237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53" t="s">
        <v>238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8" x14ac:dyDescent="0.25">
      <c r="A33" s="53" t="s">
        <v>239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8" x14ac:dyDescent="0.25">
      <c r="A34" s="45" t="s">
        <v>240</v>
      </c>
      <c r="B34" s="50">
        <v>109750136</v>
      </c>
      <c r="C34" s="50">
        <v>0</v>
      </c>
      <c r="D34" s="50">
        <v>109750136</v>
      </c>
      <c r="E34" s="50">
        <v>36583378.880000003</v>
      </c>
      <c r="F34" s="50">
        <v>36583378.880000003</v>
      </c>
      <c r="G34" s="50">
        <v>-73166757.120000005</v>
      </c>
    </row>
    <row r="35" spans="1:8" x14ac:dyDescent="0.25">
      <c r="A35" s="45" t="s">
        <v>241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8" x14ac:dyDescent="0.25">
      <c r="A36" s="53" t="s">
        <v>242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2">C38+C39</f>
        <v>0</v>
      </c>
      <c r="D37" s="50">
        <f t="shared" si="2"/>
        <v>0</v>
      </c>
      <c r="E37" s="50">
        <f t="shared" si="2"/>
        <v>0</v>
      </c>
      <c r="F37" s="50">
        <f t="shared" si="2"/>
        <v>0</v>
      </c>
      <c r="G37" s="50">
        <f t="shared" si="2"/>
        <v>0</v>
      </c>
    </row>
    <row r="38" spans="1:8" x14ac:dyDescent="0.25">
      <c r="A38" s="53" t="s">
        <v>244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8" x14ac:dyDescent="0.25">
      <c r="A39" s="53" t="s">
        <v>245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117162740</v>
      </c>
      <c r="C41" s="51">
        <f t="shared" ref="C41:E41" si="3">SUM(C9,C10,C11,C12,C13,C14,C15,C16,C28,C34,C35,C37)</f>
        <v>0</v>
      </c>
      <c r="D41" s="51">
        <f t="shared" si="3"/>
        <v>117162740</v>
      </c>
      <c r="E41" s="51">
        <f t="shared" si="3"/>
        <v>39348591.25</v>
      </c>
      <c r="F41" s="51">
        <f>SUM(F9,F10,F11,F12,F13,F14,F15,F16,F28,F34,F35,F37)</f>
        <v>39348591.25</v>
      </c>
      <c r="G41" s="51">
        <f>SUM(G9,G10,G11,G12,G13,G14,G15,G16,G28,G34,G35,G37)</f>
        <v>-77814148.75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4">SUM(C46:C53)</f>
        <v>0</v>
      </c>
      <c r="D45" s="50">
        <f t="shared" si="4"/>
        <v>0</v>
      </c>
      <c r="E45" s="50">
        <f t="shared" si="4"/>
        <v>0</v>
      </c>
      <c r="F45" s="50">
        <f t="shared" si="4"/>
        <v>0</v>
      </c>
      <c r="G45" s="50">
        <f t="shared" si="4"/>
        <v>0</v>
      </c>
    </row>
    <row r="46" spans="1:8" x14ac:dyDescent="0.25">
      <c r="A46" s="58" t="s">
        <v>249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</row>
    <row r="47" spans="1:8" x14ac:dyDescent="0.25">
      <c r="A47" s="58" t="s">
        <v>250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8" x14ac:dyDescent="0.25">
      <c r="A48" s="58" t="s">
        <v>251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ht="30" x14ac:dyDescent="0.25">
      <c r="A49" s="58" t="s">
        <v>252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x14ac:dyDescent="0.25">
      <c r="A50" s="58" t="s">
        <v>253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x14ac:dyDescent="0.25">
      <c r="A51" s="58" t="s">
        <v>254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</row>
    <row r="52" spans="1:7" x14ac:dyDescent="0.25">
      <c r="A52" s="40" t="s">
        <v>255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53" t="s">
        <v>256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5">SUM(C55:C58)</f>
        <v>0</v>
      </c>
      <c r="D54" s="50">
        <f t="shared" si="5"/>
        <v>0</v>
      </c>
      <c r="E54" s="50">
        <f t="shared" si="5"/>
        <v>0</v>
      </c>
      <c r="F54" s="50">
        <f t="shared" si="5"/>
        <v>0</v>
      </c>
      <c r="G54" s="50">
        <f t="shared" si="5"/>
        <v>0</v>
      </c>
    </row>
    <row r="55" spans="1:7" x14ac:dyDescent="0.25">
      <c r="A55" s="40" t="s">
        <v>258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</row>
    <row r="56" spans="1:7" x14ac:dyDescent="0.25">
      <c r="A56" s="58" t="s">
        <v>259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</row>
    <row r="57" spans="1:7" x14ac:dyDescent="0.25">
      <c r="A57" s="58" t="s">
        <v>260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x14ac:dyDescent="0.25">
      <c r="A58" s="40" t="s">
        <v>261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x14ac:dyDescent="0.25">
      <c r="A59" s="45" t="s">
        <v>262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</row>
    <row r="60" spans="1:7" x14ac:dyDescent="0.25">
      <c r="A60" s="58" t="s">
        <v>263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8" t="s">
        <v>264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x14ac:dyDescent="0.25">
      <c r="A62" s="45" t="s">
        <v>265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x14ac:dyDescent="0.25">
      <c r="A63" s="45" t="s">
        <v>266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6">C45+C54+C59+C62+C63</f>
        <v>0</v>
      </c>
      <c r="D65" s="51">
        <f t="shared" si="6"/>
        <v>0</v>
      </c>
      <c r="E65" s="51">
        <f t="shared" si="6"/>
        <v>0</v>
      </c>
      <c r="F65" s="51">
        <f t="shared" si="6"/>
        <v>0</v>
      </c>
      <c r="G65" s="51">
        <f t="shared" si="6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7">C68</f>
        <v>0</v>
      </c>
      <c r="D67" s="51">
        <f t="shared" si="7"/>
        <v>0</v>
      </c>
      <c r="E67" s="51">
        <f t="shared" si="7"/>
        <v>0</v>
      </c>
      <c r="F67" s="51">
        <f t="shared" si="7"/>
        <v>0</v>
      </c>
      <c r="G67" s="51">
        <f t="shared" si="7"/>
        <v>0</v>
      </c>
    </row>
    <row r="68" spans="1:7" x14ac:dyDescent="0.25">
      <c r="A68" s="45" t="s">
        <v>269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117162740</v>
      </c>
      <c r="C70" s="51">
        <f t="shared" ref="C70:G70" si="8">C41+C65+C67</f>
        <v>0</v>
      </c>
      <c r="D70" s="51">
        <f t="shared" si="8"/>
        <v>117162740</v>
      </c>
      <c r="E70" s="51">
        <f t="shared" si="8"/>
        <v>39348591.25</v>
      </c>
      <c r="F70" s="51">
        <f t="shared" si="8"/>
        <v>39348591.25</v>
      </c>
      <c r="G70" s="51">
        <f t="shared" si="8"/>
        <v>-77814148.75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ht="30" x14ac:dyDescent="0.25">
      <c r="A74" s="48" t="s">
        <v>273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x14ac:dyDescent="0.25">
      <c r="A75" s="99" t="s">
        <v>274</v>
      </c>
      <c r="B75" s="51">
        <f>B73+B74</f>
        <v>0</v>
      </c>
      <c r="C75" s="51">
        <f t="shared" ref="C75:G75" si="9">C73+C74</f>
        <v>0</v>
      </c>
      <c r="D75" s="51">
        <f t="shared" si="9"/>
        <v>0</v>
      </c>
      <c r="E75" s="51">
        <f t="shared" si="9"/>
        <v>0</v>
      </c>
      <c r="F75" s="51">
        <f t="shared" si="9"/>
        <v>0</v>
      </c>
      <c r="G75" s="51">
        <f t="shared" si="9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7412604</v>
      </c>
      <c r="Q9" s="13">
        <f>'Formato 5'!C15</f>
        <v>0</v>
      </c>
      <c r="R9" s="13">
        <f>'Formato 5'!D15</f>
        <v>7412604</v>
      </c>
      <c r="S9" s="13">
        <f>'Formato 5'!E15</f>
        <v>2765212.37</v>
      </c>
      <c r="T9" s="13">
        <f>'Formato 5'!F15</f>
        <v>2765212.37</v>
      </c>
      <c r="U9" s="13">
        <f>'Formato 5'!G15</f>
        <v>-4647391.63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4.25" x14ac:dyDescent="0.4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109750136</v>
      </c>
      <c r="Q28" s="13">
        <f>'Formato 5'!C34</f>
        <v>0</v>
      </c>
      <c r="R28" s="13">
        <f>'Formato 5'!D34</f>
        <v>109750136</v>
      </c>
      <c r="S28" s="13">
        <f>'Formato 5'!E34</f>
        <v>36583378.880000003</v>
      </c>
      <c r="T28" s="13">
        <f>'Formato 5'!F34</f>
        <v>36583378.880000003</v>
      </c>
      <c r="U28" s="13">
        <f>'Formato 5'!G34</f>
        <v>-73166757.120000005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117162740</v>
      </c>
      <c r="Q34">
        <f>'Formato 5'!C41</f>
        <v>0</v>
      </c>
      <c r="R34">
        <f>'Formato 5'!D41</f>
        <v>117162740</v>
      </c>
      <c r="S34">
        <f>'Formato 5'!E41</f>
        <v>39348591.25</v>
      </c>
      <c r="T34">
        <f>'Formato 5'!F41</f>
        <v>39348591.25</v>
      </c>
      <c r="U34">
        <f>'Formato 5'!G41</f>
        <v>-77814148.75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42" zoomScale="79" zoomScaleNormal="79" zoomScalePageLayoutView="90" workbookViewId="0">
      <selection activeCell="C104" sqref="C10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4" t="s">
        <v>3285</v>
      </c>
      <c r="B1" s="143"/>
      <c r="C1" s="143"/>
      <c r="D1" s="143"/>
      <c r="E1" s="143"/>
      <c r="F1" s="143"/>
      <c r="G1" s="143"/>
    </row>
    <row r="2" spans="1:7" ht="14.25" x14ac:dyDescent="0.45">
      <c r="A2" s="140" t="str">
        <f>ENTE_PUBLICO_A</f>
        <v>Patronato de Bomberos de León Gto, Gobierno del Estado de Guanajuato (a)</v>
      </c>
      <c r="B2" s="140"/>
      <c r="C2" s="140"/>
      <c r="D2" s="140"/>
      <c r="E2" s="140"/>
      <c r="F2" s="140"/>
      <c r="G2" s="140"/>
    </row>
    <row r="3" spans="1:7" x14ac:dyDescent="0.25">
      <c r="A3" s="147" t="s">
        <v>277</v>
      </c>
      <c r="B3" s="147"/>
      <c r="C3" s="147"/>
      <c r="D3" s="147"/>
      <c r="E3" s="147"/>
      <c r="F3" s="147"/>
      <c r="G3" s="147"/>
    </row>
    <row r="4" spans="1:7" x14ac:dyDescent="0.25">
      <c r="A4" s="147" t="s">
        <v>278</v>
      </c>
      <c r="B4" s="147"/>
      <c r="C4" s="147"/>
      <c r="D4" s="147"/>
      <c r="E4" s="147"/>
      <c r="F4" s="147"/>
      <c r="G4" s="147"/>
    </row>
    <row r="5" spans="1:7" ht="14.25" x14ac:dyDescent="0.45">
      <c r="A5" s="147" t="str">
        <f>TRIMESTRE</f>
        <v>Del 1 de enero al 30 de marzo de 2023 (b)</v>
      </c>
      <c r="B5" s="147"/>
      <c r="C5" s="147"/>
      <c r="D5" s="147"/>
      <c r="E5" s="147"/>
      <c r="F5" s="147"/>
      <c r="G5" s="147"/>
    </row>
    <row r="6" spans="1:7" ht="14.25" x14ac:dyDescent="0.45">
      <c r="A6" s="141" t="s">
        <v>118</v>
      </c>
      <c r="B6" s="141"/>
      <c r="C6" s="141"/>
      <c r="D6" s="141"/>
      <c r="E6" s="141"/>
      <c r="F6" s="141"/>
      <c r="G6" s="141"/>
    </row>
    <row r="7" spans="1:7" ht="15" customHeight="1" x14ac:dyDescent="0.25">
      <c r="A7" s="145" t="s">
        <v>0</v>
      </c>
      <c r="B7" s="145" t="s">
        <v>279</v>
      </c>
      <c r="C7" s="145"/>
      <c r="D7" s="145"/>
      <c r="E7" s="145"/>
      <c r="F7" s="145"/>
      <c r="G7" s="146" t="s">
        <v>280</v>
      </c>
    </row>
    <row r="8" spans="1:7" ht="30" x14ac:dyDescent="0.25">
      <c r="A8" s="145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5"/>
    </row>
    <row r="9" spans="1:7" ht="14.25" x14ac:dyDescent="0.45">
      <c r="A9" s="68" t="s">
        <v>285</v>
      </c>
      <c r="B9" s="65">
        <f>SUM(B10,B18,B28,B38,B48,B58,B62,B71,B75)</f>
        <v>0</v>
      </c>
      <c r="C9" s="65">
        <f t="shared" ref="C9:G9" si="0">SUM(C10,C18,C28,C38,C48,C58,C62,C71,C75)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</row>
    <row r="10" spans="1:7" x14ac:dyDescent="0.25">
      <c r="A10" s="69" t="s">
        <v>286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7" x14ac:dyDescent="0.25">
      <c r="A11" s="70" t="s">
        <v>287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7" x14ac:dyDescent="0.25">
      <c r="A12" s="70" t="s">
        <v>288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x14ac:dyDescent="0.25">
      <c r="A13" s="70" t="s">
        <v>289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7" x14ac:dyDescent="0.25">
      <c r="A14" s="70" t="s">
        <v>290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</row>
    <row r="15" spans="1:7" x14ac:dyDescent="0.25">
      <c r="A15" s="70" t="s">
        <v>291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7" x14ac:dyDescent="0.25">
      <c r="A16" s="70" t="s">
        <v>292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x14ac:dyDescent="0.25">
      <c r="A17" s="70" t="s">
        <v>293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x14ac:dyDescent="0.25">
      <c r="A18" s="69" t="s">
        <v>294</v>
      </c>
      <c r="B18" s="66">
        <f>SUM(B19:B27)</f>
        <v>0</v>
      </c>
      <c r="C18" s="66">
        <f t="shared" ref="C18:F18" si="1">SUM(C19:C27)</f>
        <v>0</v>
      </c>
      <c r="D18" s="66">
        <f t="shared" si="1"/>
        <v>0</v>
      </c>
      <c r="E18" s="66">
        <f t="shared" si="1"/>
        <v>0</v>
      </c>
      <c r="F18" s="66">
        <f t="shared" si="1"/>
        <v>0</v>
      </c>
      <c r="G18" s="66">
        <f>SUM(G19:G27)</f>
        <v>0</v>
      </c>
    </row>
    <row r="19" spans="1:7" x14ac:dyDescent="0.25">
      <c r="A19" s="70" t="s">
        <v>295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70" t="s">
        <v>296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x14ac:dyDescent="0.25">
      <c r="A21" s="70" t="s">
        <v>297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 x14ac:dyDescent="0.25">
      <c r="A22" s="70" t="s">
        <v>298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</row>
    <row r="23" spans="1:7" x14ac:dyDescent="0.25">
      <c r="A23" s="70" t="s">
        <v>299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70" t="s">
        <v>300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</row>
    <row r="25" spans="1:7" x14ac:dyDescent="0.25">
      <c r="A25" s="70" t="s">
        <v>301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70" t="s">
        <v>302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</row>
    <row r="27" spans="1:7" x14ac:dyDescent="0.25">
      <c r="A27" s="70" t="s">
        <v>303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</row>
    <row r="28" spans="1:7" x14ac:dyDescent="0.25">
      <c r="A28" s="69" t="s">
        <v>304</v>
      </c>
      <c r="B28" s="66">
        <f>SUM(B29:B37)</f>
        <v>0</v>
      </c>
      <c r="C28" s="66">
        <f t="shared" ref="C28:G28" si="2">SUM(C29:C37)</f>
        <v>0</v>
      </c>
      <c r="D28" s="66">
        <f t="shared" si="2"/>
        <v>0</v>
      </c>
      <c r="E28" s="66">
        <f t="shared" si="2"/>
        <v>0</v>
      </c>
      <c r="F28" s="66">
        <f t="shared" si="2"/>
        <v>0</v>
      </c>
      <c r="G28" s="66">
        <f t="shared" si="2"/>
        <v>0</v>
      </c>
    </row>
    <row r="29" spans="1:7" x14ac:dyDescent="0.25">
      <c r="A29" s="70" t="s">
        <v>305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70" t="s">
        <v>306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</row>
    <row r="31" spans="1:7" x14ac:dyDescent="0.25">
      <c r="A31" s="70" t="s">
        <v>307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70" t="s">
        <v>308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</row>
    <row r="33" spans="1:7" x14ac:dyDescent="0.25">
      <c r="A33" s="70" t="s">
        <v>309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</row>
    <row r="34" spans="1:7" x14ac:dyDescent="0.25">
      <c r="A34" s="70" t="s">
        <v>310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</row>
    <row r="35" spans="1:7" x14ac:dyDescent="0.25">
      <c r="A35" s="70" t="s">
        <v>311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</row>
    <row r="36" spans="1:7" x14ac:dyDescent="0.25">
      <c r="A36" s="70" t="s">
        <v>312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70" t="s">
        <v>313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</row>
    <row r="38" spans="1:7" x14ac:dyDescent="0.25">
      <c r="A38" s="69" t="s">
        <v>314</v>
      </c>
      <c r="B38" s="66">
        <f>SUM(B39:B47)</f>
        <v>0</v>
      </c>
      <c r="C38" s="66">
        <f t="shared" ref="C38:G38" si="3">SUM(C39:C47)</f>
        <v>0</v>
      </c>
      <c r="D38" s="66">
        <f t="shared" si="3"/>
        <v>0</v>
      </c>
      <c r="E38" s="66">
        <f t="shared" si="3"/>
        <v>0</v>
      </c>
      <c r="F38" s="66">
        <f t="shared" si="3"/>
        <v>0</v>
      </c>
      <c r="G38" s="66">
        <f t="shared" si="3"/>
        <v>0</v>
      </c>
    </row>
    <row r="39" spans="1:7" x14ac:dyDescent="0.25">
      <c r="A39" s="70" t="s">
        <v>315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</row>
    <row r="40" spans="1:7" x14ac:dyDescent="0.25">
      <c r="A40" s="70" t="s">
        <v>316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</row>
    <row r="41" spans="1:7" x14ac:dyDescent="0.25">
      <c r="A41" s="70" t="s">
        <v>317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</row>
    <row r="42" spans="1:7" x14ac:dyDescent="0.25">
      <c r="A42" s="70" t="s">
        <v>318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70" t="s">
        <v>319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</row>
    <row r="44" spans="1:7" x14ac:dyDescent="0.25">
      <c r="A44" s="70" t="s">
        <v>320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</row>
    <row r="45" spans="1:7" x14ac:dyDescent="0.25">
      <c r="A45" s="70" t="s">
        <v>321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</row>
    <row r="46" spans="1:7" x14ac:dyDescent="0.25">
      <c r="A46" s="70" t="s">
        <v>322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</row>
    <row r="47" spans="1:7" x14ac:dyDescent="0.25">
      <c r="A47" s="70" t="s">
        <v>323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69" t="s">
        <v>324</v>
      </c>
      <c r="B48" s="66">
        <f>SUM(B49:B57)</f>
        <v>0</v>
      </c>
      <c r="C48" s="66">
        <f t="shared" ref="C48:G48" si="4">SUM(C49:C57)</f>
        <v>0</v>
      </c>
      <c r="D48" s="66">
        <f t="shared" si="4"/>
        <v>0</v>
      </c>
      <c r="E48" s="66">
        <f t="shared" si="4"/>
        <v>0</v>
      </c>
      <c r="F48" s="66">
        <f t="shared" si="4"/>
        <v>0</v>
      </c>
      <c r="G48" s="66">
        <f t="shared" si="4"/>
        <v>0</v>
      </c>
    </row>
    <row r="49" spans="1:7" x14ac:dyDescent="0.25">
      <c r="A49" s="70" t="s">
        <v>325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</row>
    <row r="50" spans="1:7" x14ac:dyDescent="0.25">
      <c r="A50" s="70" t="s">
        <v>326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</row>
    <row r="51" spans="1:7" x14ac:dyDescent="0.25">
      <c r="A51" s="70" t="s">
        <v>327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</row>
    <row r="52" spans="1:7" x14ac:dyDescent="0.25">
      <c r="A52" s="70" t="s">
        <v>328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</row>
    <row r="53" spans="1:7" x14ac:dyDescent="0.25">
      <c r="A53" s="70" t="s">
        <v>329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</row>
    <row r="54" spans="1:7" x14ac:dyDescent="0.25">
      <c r="A54" s="70" t="s">
        <v>330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</row>
    <row r="55" spans="1:7" x14ac:dyDescent="0.25">
      <c r="A55" s="70" t="s">
        <v>331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</row>
    <row r="56" spans="1:7" x14ac:dyDescent="0.25">
      <c r="A56" s="70" t="s">
        <v>332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</row>
    <row r="57" spans="1:7" x14ac:dyDescent="0.25">
      <c r="A57" s="70" t="s">
        <v>333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5">SUM(C59:C61)</f>
        <v>0</v>
      </c>
      <c r="D58" s="66">
        <f t="shared" si="5"/>
        <v>0</v>
      </c>
      <c r="E58" s="66">
        <f t="shared" si="5"/>
        <v>0</v>
      </c>
      <c r="F58" s="66">
        <f t="shared" si="5"/>
        <v>0</v>
      </c>
      <c r="G58" s="66">
        <f t="shared" si="5"/>
        <v>0</v>
      </c>
    </row>
    <row r="59" spans="1:7" x14ac:dyDescent="0.25">
      <c r="A59" s="70" t="s">
        <v>335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</row>
    <row r="60" spans="1:7" x14ac:dyDescent="0.25">
      <c r="A60" s="70" t="s">
        <v>336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</row>
    <row r="61" spans="1:7" x14ac:dyDescent="0.25">
      <c r="A61" s="70" t="s">
        <v>337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6">SUM(C63:C67,C69:C70)</f>
        <v>0</v>
      </c>
      <c r="D62" s="66">
        <f t="shared" si="6"/>
        <v>0</v>
      </c>
      <c r="E62" s="66">
        <f t="shared" si="6"/>
        <v>0</v>
      </c>
      <c r="F62" s="66">
        <f t="shared" si="6"/>
        <v>0</v>
      </c>
      <c r="G62" s="66">
        <f t="shared" si="6"/>
        <v>0</v>
      </c>
    </row>
    <row r="63" spans="1:7" x14ac:dyDescent="0.25">
      <c r="A63" s="70" t="s">
        <v>339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</row>
    <row r="64" spans="1:7" x14ac:dyDescent="0.25">
      <c r="A64" s="70" t="s">
        <v>340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</row>
    <row r="65" spans="1:7" x14ac:dyDescent="0.25">
      <c r="A65" s="70" t="s">
        <v>341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</row>
    <row r="66" spans="1:7" x14ac:dyDescent="0.25">
      <c r="A66" s="70" t="s">
        <v>342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</row>
    <row r="67" spans="1:7" x14ac:dyDescent="0.25">
      <c r="A67" s="70" t="s">
        <v>343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</row>
    <row r="68" spans="1:7" x14ac:dyDescent="0.25">
      <c r="A68" s="70" t="s">
        <v>3301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</row>
    <row r="69" spans="1:7" x14ac:dyDescent="0.25">
      <c r="A69" s="70" t="s">
        <v>345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</row>
    <row r="70" spans="1:7" x14ac:dyDescent="0.25">
      <c r="A70" s="70" t="s">
        <v>346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</row>
    <row r="71" spans="1:7" x14ac:dyDescent="0.25">
      <c r="A71" s="69" t="s">
        <v>347</v>
      </c>
      <c r="B71" s="66">
        <f>SUM(B72:B74)</f>
        <v>0</v>
      </c>
      <c r="C71" s="66">
        <f t="shared" ref="C71:G71" si="7">SUM(C72:C74)</f>
        <v>0</v>
      </c>
      <c r="D71" s="66">
        <f t="shared" si="7"/>
        <v>0</v>
      </c>
      <c r="E71" s="66">
        <f t="shared" si="7"/>
        <v>0</v>
      </c>
      <c r="F71" s="66">
        <f t="shared" si="7"/>
        <v>0</v>
      </c>
      <c r="G71" s="66">
        <f t="shared" si="7"/>
        <v>0</v>
      </c>
    </row>
    <row r="72" spans="1:7" x14ac:dyDescent="0.25">
      <c r="A72" s="70" t="s">
        <v>348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</row>
    <row r="73" spans="1:7" x14ac:dyDescent="0.25">
      <c r="A73" s="70" t="s">
        <v>349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</row>
    <row r="74" spans="1:7" x14ac:dyDescent="0.25">
      <c r="A74" s="70" t="s">
        <v>350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</row>
    <row r="75" spans="1:7" x14ac:dyDescent="0.25">
      <c r="A75" s="69" t="s">
        <v>351</v>
      </c>
      <c r="B75" s="66">
        <f>SUM(B76:B82)</f>
        <v>0</v>
      </c>
      <c r="C75" s="66">
        <f t="shared" ref="C75:G75" si="8">SUM(C76:C82)</f>
        <v>0</v>
      </c>
      <c r="D75" s="66">
        <f t="shared" si="8"/>
        <v>0</v>
      </c>
      <c r="E75" s="66">
        <f t="shared" si="8"/>
        <v>0</v>
      </c>
      <c r="F75" s="66">
        <f t="shared" si="8"/>
        <v>0</v>
      </c>
      <c r="G75" s="66">
        <f t="shared" si="8"/>
        <v>0</v>
      </c>
    </row>
    <row r="76" spans="1:7" x14ac:dyDescent="0.25">
      <c r="A76" s="70" t="s">
        <v>352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</row>
    <row r="77" spans="1:7" x14ac:dyDescent="0.25">
      <c r="A77" s="70" t="s">
        <v>353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70" t="s">
        <v>354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</row>
    <row r="79" spans="1:7" x14ac:dyDescent="0.25">
      <c r="A79" s="70" t="s">
        <v>355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</row>
    <row r="80" spans="1:7" x14ac:dyDescent="0.25">
      <c r="A80" s="70" t="s">
        <v>356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</row>
    <row r="81" spans="1:7" x14ac:dyDescent="0.25">
      <c r="A81" s="70" t="s">
        <v>357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</row>
    <row r="82" spans="1:7" x14ac:dyDescent="0.25">
      <c r="A82" s="70" t="s">
        <v>358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117162740.00000001</v>
      </c>
      <c r="C84" s="65">
        <f>SUM(C85,C93,C103,C113,C123,C133,C137,C146,C150)</f>
        <v>0</v>
      </c>
      <c r="D84" s="65">
        <f t="shared" ref="C84:G84" si="9">SUM(D85,D93,D103,D113,D123,D133,D137,D146,D150)</f>
        <v>117162740.00000001</v>
      </c>
      <c r="E84" s="65">
        <f t="shared" si="9"/>
        <v>24293940.260000002</v>
      </c>
      <c r="F84" s="65">
        <f t="shared" si="9"/>
        <v>24293940.260000002</v>
      </c>
      <c r="G84" s="65">
        <f t="shared" si="9"/>
        <v>92868799.739999995</v>
      </c>
    </row>
    <row r="85" spans="1:7" x14ac:dyDescent="0.25">
      <c r="A85" s="69" t="s">
        <v>286</v>
      </c>
      <c r="B85" s="66">
        <f>SUM(B86:B92)</f>
        <v>99478087.000000015</v>
      </c>
      <c r="C85" s="66">
        <f t="shared" ref="C85:G85" si="10">SUM(C86:C92)</f>
        <v>0</v>
      </c>
      <c r="D85" s="66">
        <f t="shared" si="10"/>
        <v>99478087.000000015</v>
      </c>
      <c r="E85" s="66">
        <f t="shared" si="10"/>
        <v>19225835.82</v>
      </c>
      <c r="F85" s="66">
        <f t="shared" si="10"/>
        <v>19225835.82</v>
      </c>
      <c r="G85" s="66">
        <f t="shared" si="10"/>
        <v>80252251.179999992</v>
      </c>
    </row>
    <row r="86" spans="1:7" x14ac:dyDescent="0.25">
      <c r="A86" s="70" t="s">
        <v>287</v>
      </c>
      <c r="B86" s="66">
        <v>52720152.100000001</v>
      </c>
      <c r="C86" s="66">
        <v>0</v>
      </c>
      <c r="D86" s="66">
        <v>52720152.100000001</v>
      </c>
      <c r="E86" s="66">
        <v>12068385.24</v>
      </c>
      <c r="F86" s="66">
        <v>12068385.24</v>
      </c>
      <c r="G86" s="66">
        <v>40651766.859999999</v>
      </c>
    </row>
    <row r="87" spans="1:7" x14ac:dyDescent="0.25">
      <c r="A87" s="70" t="s">
        <v>288</v>
      </c>
      <c r="B87" s="66">
        <v>313812.96000000002</v>
      </c>
      <c r="C87" s="66">
        <v>0</v>
      </c>
      <c r="D87" s="66">
        <v>313812.96000000002</v>
      </c>
      <c r="E87" s="66">
        <v>21808.16</v>
      </c>
      <c r="F87" s="66">
        <v>21808.16</v>
      </c>
      <c r="G87" s="66">
        <v>292004.80000000005</v>
      </c>
    </row>
    <row r="88" spans="1:7" x14ac:dyDescent="0.25">
      <c r="A88" s="70" t="s">
        <v>289</v>
      </c>
      <c r="B88" s="66">
        <v>9775139.2400000002</v>
      </c>
      <c r="C88" s="66">
        <v>0</v>
      </c>
      <c r="D88" s="66">
        <v>9775139.2400000002</v>
      </c>
      <c r="E88" s="66">
        <v>426191.46</v>
      </c>
      <c r="F88" s="66">
        <v>426191.46</v>
      </c>
      <c r="G88" s="66">
        <v>9348947.7799999993</v>
      </c>
    </row>
    <row r="89" spans="1:7" x14ac:dyDescent="0.25">
      <c r="A89" s="70" t="s">
        <v>290</v>
      </c>
      <c r="B89" s="66">
        <v>14837589.050000001</v>
      </c>
      <c r="C89" s="66">
        <v>0</v>
      </c>
      <c r="D89" s="66">
        <v>14837589.050000001</v>
      </c>
      <c r="E89" s="66">
        <v>2783399.03</v>
      </c>
      <c r="F89" s="66">
        <v>2783399.03</v>
      </c>
      <c r="G89" s="66">
        <v>12054190.020000001</v>
      </c>
    </row>
    <row r="90" spans="1:7" x14ac:dyDescent="0.25">
      <c r="A90" s="70" t="s">
        <v>291</v>
      </c>
      <c r="B90" s="66">
        <v>19534429.039999999</v>
      </c>
      <c r="C90" s="66">
        <v>0</v>
      </c>
      <c r="D90" s="66">
        <v>19534429.039999999</v>
      </c>
      <c r="E90" s="66">
        <v>3926051.93</v>
      </c>
      <c r="F90" s="66">
        <v>3926051.93</v>
      </c>
      <c r="G90" s="66">
        <v>15608377.109999999</v>
      </c>
    </row>
    <row r="91" spans="1:7" x14ac:dyDescent="0.25">
      <c r="A91" s="70" t="s">
        <v>292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</row>
    <row r="92" spans="1:7" x14ac:dyDescent="0.25">
      <c r="A92" s="70" t="s">
        <v>293</v>
      </c>
      <c r="B92" s="66">
        <v>2296964.61</v>
      </c>
      <c r="C92" s="66">
        <v>0</v>
      </c>
      <c r="D92" s="66">
        <v>2296964.61</v>
      </c>
      <c r="E92" s="66">
        <v>0</v>
      </c>
      <c r="F92" s="66">
        <v>0</v>
      </c>
      <c r="G92" s="66">
        <v>2296964.61</v>
      </c>
    </row>
    <row r="93" spans="1:7" x14ac:dyDescent="0.25">
      <c r="A93" s="69" t="s">
        <v>294</v>
      </c>
      <c r="B93" s="66">
        <f>SUM(B94:B102)</f>
        <v>10272049</v>
      </c>
      <c r="C93" s="66">
        <f t="shared" ref="C93:G93" si="11">SUM(C94:C102)</f>
        <v>0</v>
      </c>
      <c r="D93" s="66">
        <f t="shared" si="11"/>
        <v>10272049</v>
      </c>
      <c r="E93" s="66">
        <f t="shared" si="11"/>
        <v>3036572.41</v>
      </c>
      <c r="F93" s="66">
        <f t="shared" si="11"/>
        <v>3036572.41</v>
      </c>
      <c r="G93" s="66">
        <f t="shared" si="11"/>
        <v>7235476.5899999999</v>
      </c>
    </row>
    <row r="94" spans="1:7" x14ac:dyDescent="0.25">
      <c r="A94" s="70" t="s">
        <v>295</v>
      </c>
      <c r="B94" s="66">
        <v>357314.91</v>
      </c>
      <c r="C94" s="66">
        <v>0</v>
      </c>
      <c r="D94" s="66">
        <v>357314.91</v>
      </c>
      <c r="E94" s="66">
        <v>155289.18</v>
      </c>
      <c r="F94" s="66">
        <v>155289.18</v>
      </c>
      <c r="G94" s="66">
        <v>202025.72999999998</v>
      </c>
    </row>
    <row r="95" spans="1:7" x14ac:dyDescent="0.25">
      <c r="A95" s="70" t="s">
        <v>296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</row>
    <row r="96" spans="1:7" x14ac:dyDescent="0.25">
      <c r="A96" s="70" t="s">
        <v>297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</row>
    <row r="97" spans="1:7" x14ac:dyDescent="0.25">
      <c r="A97" s="70" t="s">
        <v>298</v>
      </c>
      <c r="B97" s="66">
        <v>19091.009999999998</v>
      </c>
      <c r="C97" s="66">
        <v>5743.02</v>
      </c>
      <c r="D97" s="66">
        <v>24834.03</v>
      </c>
      <c r="E97" s="66">
        <v>13574.92</v>
      </c>
      <c r="F97" s="66">
        <v>13574.92</v>
      </c>
      <c r="G97" s="66">
        <v>11259.109999999999</v>
      </c>
    </row>
    <row r="98" spans="1:7" x14ac:dyDescent="0.25">
      <c r="A98" s="34" t="s">
        <v>299</v>
      </c>
      <c r="B98" s="66">
        <v>758925.97</v>
      </c>
      <c r="C98" s="66">
        <v>-5743.02</v>
      </c>
      <c r="D98" s="66">
        <v>753182.95</v>
      </c>
      <c r="E98" s="66">
        <v>201674.65</v>
      </c>
      <c r="F98" s="66">
        <v>201674.65</v>
      </c>
      <c r="G98" s="66">
        <v>551508.29999999993</v>
      </c>
    </row>
    <row r="99" spans="1:7" x14ac:dyDescent="0.25">
      <c r="A99" s="70" t="s">
        <v>300</v>
      </c>
      <c r="B99" s="66">
        <v>3765920.36</v>
      </c>
      <c r="C99" s="66">
        <v>0</v>
      </c>
      <c r="D99" s="66">
        <v>3765920.36</v>
      </c>
      <c r="E99" s="66">
        <v>1261009.75</v>
      </c>
      <c r="F99" s="66">
        <v>1261009.75</v>
      </c>
      <c r="G99" s="66">
        <v>2504910.61</v>
      </c>
    </row>
    <row r="100" spans="1:7" x14ac:dyDescent="0.25">
      <c r="A100" s="70" t="s">
        <v>301</v>
      </c>
      <c r="B100" s="66">
        <v>1799730.91</v>
      </c>
      <c r="C100" s="66">
        <v>0</v>
      </c>
      <c r="D100" s="66">
        <v>1799730.91</v>
      </c>
      <c r="E100" s="66">
        <v>21100</v>
      </c>
      <c r="F100" s="66">
        <v>21100</v>
      </c>
      <c r="G100" s="66">
        <v>1778630.91</v>
      </c>
    </row>
    <row r="101" spans="1:7" x14ac:dyDescent="0.25">
      <c r="A101" s="70" t="s">
        <v>302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</row>
    <row r="102" spans="1:7" x14ac:dyDescent="0.25">
      <c r="A102" s="70" t="s">
        <v>303</v>
      </c>
      <c r="B102" s="66">
        <v>3571065.84</v>
      </c>
      <c r="C102" s="66">
        <v>0</v>
      </c>
      <c r="D102" s="66">
        <v>3571065.84</v>
      </c>
      <c r="E102" s="66">
        <v>1383923.91</v>
      </c>
      <c r="F102" s="66">
        <v>1383923.91</v>
      </c>
      <c r="G102" s="66">
        <v>2187141.9299999997</v>
      </c>
    </row>
    <row r="103" spans="1:7" x14ac:dyDescent="0.25">
      <c r="A103" s="69" t="s">
        <v>304</v>
      </c>
      <c r="B103" s="66">
        <f>SUM(B104:B112)</f>
        <v>7057540.2699999996</v>
      </c>
      <c r="C103" s="66">
        <v>0</v>
      </c>
      <c r="D103" s="66">
        <f t="shared" ref="D103:G103" si="12">SUM(D104:D112)</f>
        <v>7057540.2699999996</v>
      </c>
      <c r="E103" s="66">
        <f t="shared" si="12"/>
        <v>1960073.75</v>
      </c>
      <c r="F103" s="66">
        <f t="shared" si="12"/>
        <v>1960073.75</v>
      </c>
      <c r="G103" s="66">
        <f t="shared" si="12"/>
        <v>5097466.5199999996</v>
      </c>
    </row>
    <row r="104" spans="1:7" x14ac:dyDescent="0.25">
      <c r="A104" s="70" t="s">
        <v>305</v>
      </c>
      <c r="B104" s="66">
        <v>720706.02</v>
      </c>
      <c r="C104" s="66">
        <v>15344.799999999997</v>
      </c>
      <c r="D104" s="66">
        <v>736050.82</v>
      </c>
      <c r="E104" s="66">
        <v>325110.19</v>
      </c>
      <c r="F104" s="66">
        <v>325110.19</v>
      </c>
      <c r="G104" s="66">
        <v>410940.62999999995</v>
      </c>
    </row>
    <row r="105" spans="1:7" x14ac:dyDescent="0.25">
      <c r="A105" s="70" t="s">
        <v>306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</row>
    <row r="106" spans="1:7" x14ac:dyDescent="0.25">
      <c r="A106" s="70" t="s">
        <v>307</v>
      </c>
      <c r="B106" s="66">
        <v>280992.65999999997</v>
      </c>
      <c r="C106" s="66">
        <v>50643.8</v>
      </c>
      <c r="D106" s="66">
        <v>331636.46000000002</v>
      </c>
      <c r="E106" s="66">
        <v>216176</v>
      </c>
      <c r="F106" s="66">
        <v>216176</v>
      </c>
      <c r="G106" s="66">
        <v>115460.46000000002</v>
      </c>
    </row>
    <row r="107" spans="1:7" x14ac:dyDescent="0.25">
      <c r="A107" s="70" t="s">
        <v>308</v>
      </c>
      <c r="B107" s="66">
        <v>889861.72</v>
      </c>
      <c r="C107" s="66">
        <v>10290.720000000001</v>
      </c>
      <c r="D107" s="66">
        <v>900152.44</v>
      </c>
      <c r="E107" s="66">
        <v>36208.5</v>
      </c>
      <c r="F107" s="66">
        <v>36208.5</v>
      </c>
      <c r="G107" s="66">
        <v>863943.94</v>
      </c>
    </row>
    <row r="108" spans="1:7" x14ac:dyDescent="0.25">
      <c r="A108" s="70" t="s">
        <v>309</v>
      </c>
      <c r="B108" s="66">
        <v>1707279.41</v>
      </c>
      <c r="C108" s="66">
        <v>-65997.06</v>
      </c>
      <c r="D108" s="66">
        <v>1641282.35</v>
      </c>
      <c r="E108" s="66">
        <v>481752.28</v>
      </c>
      <c r="F108" s="66">
        <v>481752.28</v>
      </c>
      <c r="G108" s="66">
        <v>1159530.07</v>
      </c>
    </row>
    <row r="109" spans="1:7" x14ac:dyDescent="0.25">
      <c r="A109" s="70" t="s">
        <v>310</v>
      </c>
      <c r="B109" s="66">
        <v>0</v>
      </c>
      <c r="C109" s="66">
        <v>0</v>
      </c>
      <c r="D109" s="66">
        <v>0</v>
      </c>
      <c r="E109" s="66">
        <v>0</v>
      </c>
      <c r="F109" s="66">
        <v>0</v>
      </c>
      <c r="G109" s="66">
        <v>0</v>
      </c>
    </row>
    <row r="110" spans="1:7" x14ac:dyDescent="0.25">
      <c r="A110" s="70" t="s">
        <v>311</v>
      </c>
      <c r="B110" s="66">
        <v>5001.28</v>
      </c>
      <c r="C110" s="66">
        <v>0</v>
      </c>
      <c r="D110" s="66">
        <v>5001.28</v>
      </c>
      <c r="E110" s="66">
        <v>2575.16</v>
      </c>
      <c r="F110" s="66">
        <v>2575.16</v>
      </c>
      <c r="G110" s="66">
        <v>2426.12</v>
      </c>
    </row>
    <row r="111" spans="1:7" x14ac:dyDescent="0.25">
      <c r="A111" s="70" t="s">
        <v>312</v>
      </c>
      <c r="B111" s="66">
        <v>946514.42</v>
      </c>
      <c r="C111" s="66">
        <v>-10386.679999999993</v>
      </c>
      <c r="D111" s="66">
        <v>936127.74</v>
      </c>
      <c r="E111" s="66">
        <v>89376.12</v>
      </c>
      <c r="F111" s="66">
        <v>89376.12</v>
      </c>
      <c r="G111" s="66">
        <v>846751.62</v>
      </c>
    </row>
    <row r="112" spans="1:7" x14ac:dyDescent="0.25">
      <c r="A112" s="70" t="s">
        <v>313</v>
      </c>
      <c r="B112" s="66">
        <v>2507184.7599999998</v>
      </c>
      <c r="C112" s="66">
        <v>104.42</v>
      </c>
      <c r="D112" s="66">
        <v>2507289.1800000002</v>
      </c>
      <c r="E112" s="66">
        <v>808875.5</v>
      </c>
      <c r="F112" s="66">
        <v>808875.5</v>
      </c>
      <c r="G112" s="66">
        <v>1698413.6800000002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3">SUM(C114:C122)</f>
        <v>0</v>
      </c>
      <c r="D113" s="66">
        <f t="shared" si="13"/>
        <v>0</v>
      </c>
      <c r="E113" s="66">
        <f t="shared" si="13"/>
        <v>0</v>
      </c>
      <c r="F113" s="66">
        <f t="shared" si="13"/>
        <v>0</v>
      </c>
      <c r="G113" s="66">
        <f t="shared" si="13"/>
        <v>0</v>
      </c>
    </row>
    <row r="114" spans="1:7" x14ac:dyDescent="0.25">
      <c r="A114" s="70" t="s">
        <v>315</v>
      </c>
      <c r="B114" s="66">
        <v>0</v>
      </c>
      <c r="C114" s="66">
        <v>0</v>
      </c>
      <c r="D114" s="66">
        <v>0</v>
      </c>
      <c r="E114" s="66">
        <v>0</v>
      </c>
      <c r="F114" s="66">
        <v>0</v>
      </c>
      <c r="G114" s="66">
        <v>0</v>
      </c>
    </row>
    <row r="115" spans="1:7" x14ac:dyDescent="0.25">
      <c r="A115" s="70" t="s">
        <v>316</v>
      </c>
      <c r="B115" s="66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v>0</v>
      </c>
    </row>
    <row r="116" spans="1:7" x14ac:dyDescent="0.25">
      <c r="A116" s="70" t="s">
        <v>317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</row>
    <row r="117" spans="1:7" x14ac:dyDescent="0.25">
      <c r="A117" s="70" t="s">
        <v>318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v>0</v>
      </c>
    </row>
    <row r="118" spans="1:7" x14ac:dyDescent="0.25">
      <c r="A118" s="70" t="s">
        <v>319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66">
        <v>0</v>
      </c>
    </row>
    <row r="119" spans="1:7" x14ac:dyDescent="0.25">
      <c r="A119" s="70" t="s">
        <v>320</v>
      </c>
      <c r="B119" s="66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</row>
    <row r="120" spans="1:7" x14ac:dyDescent="0.25">
      <c r="A120" s="70" t="s">
        <v>321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</row>
    <row r="121" spans="1:7" x14ac:dyDescent="0.25">
      <c r="A121" s="70" t="s">
        <v>322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</row>
    <row r="122" spans="1:7" x14ac:dyDescent="0.25">
      <c r="A122" s="70" t="s">
        <v>323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</row>
    <row r="123" spans="1:7" x14ac:dyDescent="0.25">
      <c r="A123" s="69" t="s">
        <v>324</v>
      </c>
      <c r="B123" s="66">
        <f>SUM(B124:B132)</f>
        <v>355063.73</v>
      </c>
      <c r="C123" s="66">
        <f t="shared" ref="C123:G123" si="14">SUM(C124:C132)</f>
        <v>0</v>
      </c>
      <c r="D123" s="66">
        <f t="shared" si="14"/>
        <v>355063.73</v>
      </c>
      <c r="E123" s="66">
        <f t="shared" si="14"/>
        <v>71458.28</v>
      </c>
      <c r="F123" s="66">
        <f t="shared" si="14"/>
        <v>71458.28</v>
      </c>
      <c r="G123" s="66">
        <f t="shared" si="14"/>
        <v>283605.45</v>
      </c>
    </row>
    <row r="124" spans="1:7" x14ac:dyDescent="0.25">
      <c r="A124" s="70" t="s">
        <v>325</v>
      </c>
      <c r="B124" s="66">
        <v>197242.44</v>
      </c>
      <c r="C124" s="66">
        <v>-13535</v>
      </c>
      <c r="D124" s="66">
        <v>183707.44</v>
      </c>
      <c r="E124" s="66">
        <v>55431.9</v>
      </c>
      <c r="F124" s="66">
        <v>55431.9</v>
      </c>
      <c r="G124" s="66">
        <v>128275.54000000001</v>
      </c>
    </row>
    <row r="125" spans="1:7" x14ac:dyDescent="0.25">
      <c r="A125" s="70" t="s">
        <v>326</v>
      </c>
      <c r="B125" s="66">
        <v>54530.46</v>
      </c>
      <c r="C125" s="66">
        <v>0</v>
      </c>
      <c r="D125" s="66">
        <v>54530.46</v>
      </c>
      <c r="E125" s="66">
        <v>2491.38</v>
      </c>
      <c r="F125" s="66">
        <v>2491.38</v>
      </c>
      <c r="G125" s="66">
        <v>52039.08</v>
      </c>
    </row>
    <row r="126" spans="1:7" x14ac:dyDescent="0.25">
      <c r="A126" s="70" t="s">
        <v>327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</row>
    <row r="127" spans="1:7" x14ac:dyDescent="0.25">
      <c r="A127" s="70" t="s">
        <v>328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</row>
    <row r="128" spans="1:7" x14ac:dyDescent="0.25">
      <c r="A128" s="70" t="s">
        <v>329</v>
      </c>
      <c r="B128" s="66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</row>
    <row r="129" spans="1:7" x14ac:dyDescent="0.25">
      <c r="A129" s="70" t="s">
        <v>330</v>
      </c>
      <c r="B129" s="66">
        <v>28446.51</v>
      </c>
      <c r="C129" s="66">
        <v>13535</v>
      </c>
      <c r="D129" s="66">
        <v>41981.51</v>
      </c>
      <c r="E129" s="66">
        <v>13535</v>
      </c>
      <c r="F129" s="66">
        <v>13535</v>
      </c>
      <c r="G129" s="66">
        <v>28446.510000000002</v>
      </c>
    </row>
    <row r="130" spans="1:7" x14ac:dyDescent="0.25">
      <c r="A130" s="70" t="s">
        <v>331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v>0</v>
      </c>
    </row>
    <row r="131" spans="1:7" x14ac:dyDescent="0.25">
      <c r="A131" s="70" t="s">
        <v>332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</row>
    <row r="132" spans="1:7" x14ac:dyDescent="0.25">
      <c r="A132" s="70" t="s">
        <v>333</v>
      </c>
      <c r="B132" s="66">
        <v>74844.320000000007</v>
      </c>
      <c r="C132" s="66">
        <v>0</v>
      </c>
      <c r="D132" s="66">
        <v>74844.320000000007</v>
      </c>
      <c r="E132" s="66">
        <v>0</v>
      </c>
      <c r="F132" s="66">
        <v>0</v>
      </c>
      <c r="G132" s="66">
        <v>74844.320000000007</v>
      </c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5">SUM(C134:C136)</f>
        <v>0</v>
      </c>
      <c r="D133" s="66">
        <f t="shared" si="15"/>
        <v>0</v>
      </c>
      <c r="E133" s="66">
        <f t="shared" si="15"/>
        <v>0</v>
      </c>
      <c r="F133" s="66">
        <f t="shared" si="15"/>
        <v>0</v>
      </c>
      <c r="G133" s="66">
        <f t="shared" si="15"/>
        <v>0</v>
      </c>
    </row>
    <row r="134" spans="1:7" x14ac:dyDescent="0.25">
      <c r="A134" s="70" t="s">
        <v>335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</row>
    <row r="135" spans="1:7" x14ac:dyDescent="0.25">
      <c r="A135" s="70" t="s">
        <v>336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</row>
    <row r="136" spans="1:7" x14ac:dyDescent="0.25">
      <c r="A136" s="70" t="s">
        <v>337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6">SUM(C138:C142,C144:C145)</f>
        <v>0</v>
      </c>
      <c r="D137" s="66">
        <f t="shared" si="16"/>
        <v>0</v>
      </c>
      <c r="E137" s="66">
        <f t="shared" si="16"/>
        <v>0</v>
      </c>
      <c r="F137" s="66">
        <f t="shared" si="16"/>
        <v>0</v>
      </c>
      <c r="G137" s="66">
        <f t="shared" si="16"/>
        <v>0</v>
      </c>
    </row>
    <row r="138" spans="1:7" x14ac:dyDescent="0.25">
      <c r="A138" s="70" t="s">
        <v>339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</row>
    <row r="139" spans="1:7" x14ac:dyDescent="0.25">
      <c r="A139" s="70" t="s">
        <v>340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v>0</v>
      </c>
    </row>
    <row r="140" spans="1:7" x14ac:dyDescent="0.25">
      <c r="A140" s="70" t="s">
        <v>341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</row>
    <row r="141" spans="1:7" x14ac:dyDescent="0.25">
      <c r="A141" s="70" t="s">
        <v>342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</row>
    <row r="142" spans="1:7" x14ac:dyDescent="0.25">
      <c r="A142" s="70" t="s">
        <v>343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</row>
    <row r="143" spans="1:7" x14ac:dyDescent="0.25">
      <c r="A143" s="70" t="s">
        <v>3301</v>
      </c>
      <c r="B143" s="66">
        <v>0</v>
      </c>
      <c r="C143" s="66">
        <v>0</v>
      </c>
      <c r="D143" s="66">
        <v>0</v>
      </c>
      <c r="E143" s="66">
        <v>0</v>
      </c>
      <c r="F143" s="66">
        <v>0</v>
      </c>
      <c r="G143" s="66">
        <v>0</v>
      </c>
    </row>
    <row r="144" spans="1:7" x14ac:dyDescent="0.25">
      <c r="A144" s="70" t="s">
        <v>345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v>0</v>
      </c>
    </row>
    <row r="145" spans="1:7" x14ac:dyDescent="0.25">
      <c r="A145" s="70" t="s">
        <v>346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v>0</v>
      </c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7">SUM(C147:C149)</f>
        <v>0</v>
      </c>
      <c r="D146" s="66">
        <f t="shared" si="17"/>
        <v>0</v>
      </c>
      <c r="E146" s="66">
        <f t="shared" si="17"/>
        <v>0</v>
      </c>
      <c r="F146" s="66">
        <f t="shared" si="17"/>
        <v>0</v>
      </c>
      <c r="G146" s="66">
        <f t="shared" si="17"/>
        <v>0</v>
      </c>
    </row>
    <row r="147" spans="1:7" x14ac:dyDescent="0.25">
      <c r="A147" s="70" t="s">
        <v>348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</row>
    <row r="148" spans="1:7" x14ac:dyDescent="0.25">
      <c r="A148" s="70" t="s">
        <v>349</v>
      </c>
      <c r="B148" s="66">
        <v>0</v>
      </c>
      <c r="C148" s="66">
        <v>0</v>
      </c>
      <c r="D148" s="66">
        <v>0</v>
      </c>
      <c r="E148" s="66">
        <v>0</v>
      </c>
      <c r="F148" s="66">
        <v>0</v>
      </c>
      <c r="G148" s="66">
        <v>0</v>
      </c>
    </row>
    <row r="149" spans="1:7" x14ac:dyDescent="0.25">
      <c r="A149" s="70" t="s">
        <v>350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8">SUM(C151:C157)</f>
        <v>0</v>
      </c>
      <c r="D150" s="66">
        <f t="shared" si="18"/>
        <v>0</v>
      </c>
      <c r="E150" s="66">
        <f t="shared" si="18"/>
        <v>0</v>
      </c>
      <c r="F150" s="66">
        <f t="shared" si="18"/>
        <v>0</v>
      </c>
      <c r="G150" s="66">
        <f t="shared" si="18"/>
        <v>0</v>
      </c>
    </row>
    <row r="151" spans="1:7" x14ac:dyDescent="0.25">
      <c r="A151" s="70" t="s">
        <v>352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v>0</v>
      </c>
    </row>
    <row r="152" spans="1:7" x14ac:dyDescent="0.25">
      <c r="A152" s="70" t="s">
        <v>353</v>
      </c>
      <c r="B152" s="66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</row>
    <row r="153" spans="1:7" x14ac:dyDescent="0.25">
      <c r="A153" s="70" t="s">
        <v>354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v>0</v>
      </c>
    </row>
    <row r="154" spans="1:7" x14ac:dyDescent="0.25">
      <c r="A154" s="34" t="s">
        <v>355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</row>
    <row r="155" spans="1:7" x14ac:dyDescent="0.25">
      <c r="A155" s="70" t="s">
        <v>356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</row>
    <row r="156" spans="1:7" x14ac:dyDescent="0.25">
      <c r="A156" s="70" t="s">
        <v>357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</row>
    <row r="157" spans="1:7" x14ac:dyDescent="0.25">
      <c r="A157" s="70" t="s">
        <v>358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117162740.00000001</v>
      </c>
      <c r="C159" s="65">
        <f>C9+C84</f>
        <v>0</v>
      </c>
      <c r="D159" s="65">
        <f t="shared" ref="C159:G159" si="19">D9+D84</f>
        <v>117162740.00000001</v>
      </c>
      <c r="E159" s="65">
        <f t="shared" si="19"/>
        <v>24293940.260000002</v>
      </c>
      <c r="F159" s="65">
        <f t="shared" si="19"/>
        <v>24293940.260000002</v>
      </c>
      <c r="G159" s="65">
        <f t="shared" si="19"/>
        <v>92868799.739999995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0</v>
      </c>
      <c r="Q2" s="13">
        <f>'Formato 6 a)'!C9</f>
        <v>0</v>
      </c>
      <c r="R2" s="13">
        <f>'Formato 6 a)'!D9</f>
        <v>0</v>
      </c>
      <c r="S2" s="13">
        <f>'Formato 6 a)'!E9</f>
        <v>0</v>
      </c>
      <c r="T2" s="13">
        <f>'Formato 6 a)'!F9</f>
        <v>0</v>
      </c>
      <c r="U2" s="13">
        <f>'Formato 6 a)'!G9</f>
        <v>0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0</v>
      </c>
      <c r="Q3" s="13">
        <f>'Formato 6 a)'!C10</f>
        <v>0</v>
      </c>
      <c r="R3" s="13">
        <f>'Formato 6 a)'!D10</f>
        <v>0</v>
      </c>
      <c r="S3" s="13">
        <f>'Formato 6 a)'!E10</f>
        <v>0</v>
      </c>
      <c r="T3" s="13">
        <f>'Formato 6 a)'!F10</f>
        <v>0</v>
      </c>
      <c r="U3" s="13">
        <f>'Formato 6 a)'!G10</f>
        <v>0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0</v>
      </c>
      <c r="Q4" s="13">
        <f>'Formato 6 a)'!C11</f>
        <v>0</v>
      </c>
      <c r="R4" s="13">
        <f>'Formato 6 a)'!D11</f>
        <v>0</v>
      </c>
      <c r="S4" s="13">
        <f>'Formato 6 a)'!E11</f>
        <v>0</v>
      </c>
      <c r="T4" s="13">
        <f>'Formato 6 a)'!F11</f>
        <v>0</v>
      </c>
      <c r="U4" s="13">
        <f>'Formato 6 a)'!G11</f>
        <v>0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0</v>
      </c>
      <c r="Q6" s="13">
        <f>'Formato 6 a)'!C13</f>
        <v>0</v>
      </c>
      <c r="R6" s="13">
        <f>'Formato 6 a)'!D13</f>
        <v>0</v>
      </c>
      <c r="S6" s="13">
        <f>'Formato 6 a)'!E13</f>
        <v>0</v>
      </c>
      <c r="T6" s="13">
        <f>'Formato 6 a)'!F13</f>
        <v>0</v>
      </c>
      <c r="U6" s="13">
        <f>'Formato 6 a)'!G13</f>
        <v>0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0</v>
      </c>
      <c r="Q8" s="13">
        <f>'Formato 6 a)'!C15</f>
        <v>0</v>
      </c>
      <c r="R8" s="13">
        <f>'Formato 6 a)'!D15</f>
        <v>0</v>
      </c>
      <c r="S8" s="13">
        <f>'Formato 6 a)'!E15</f>
        <v>0</v>
      </c>
      <c r="T8" s="13">
        <f>'Formato 6 a)'!F15</f>
        <v>0</v>
      </c>
      <c r="U8" s="13">
        <f>'Formato 6 a)'!G15</f>
        <v>0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0</v>
      </c>
      <c r="Q11" s="13">
        <f>'Formato 6 a)'!C18</f>
        <v>0</v>
      </c>
      <c r="R11" s="13">
        <f>'Formato 6 a)'!D18</f>
        <v>0</v>
      </c>
      <c r="S11" s="13">
        <f>'Formato 6 a)'!E18</f>
        <v>0</v>
      </c>
      <c r="T11" s="13">
        <f>'Formato 6 a)'!F18</f>
        <v>0</v>
      </c>
      <c r="U11" s="13">
        <f>'Formato 6 a)'!G18</f>
        <v>0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0</v>
      </c>
      <c r="Q12" s="13">
        <f>'Formato 6 a)'!C19</f>
        <v>0</v>
      </c>
      <c r="R12" s="13">
        <f>'Formato 6 a)'!D19</f>
        <v>0</v>
      </c>
      <c r="S12" s="13">
        <f>'Formato 6 a)'!E19</f>
        <v>0</v>
      </c>
      <c r="T12" s="13">
        <f>'Formato 6 a)'!F19</f>
        <v>0</v>
      </c>
      <c r="U12" s="13">
        <f>'Formato 6 a)'!G19</f>
        <v>0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0</v>
      </c>
      <c r="Q13" s="13">
        <f>'Formato 6 a)'!C20</f>
        <v>0</v>
      </c>
      <c r="R13" s="13">
        <f>'Formato 6 a)'!D20</f>
        <v>0</v>
      </c>
      <c r="S13" s="13">
        <f>'Formato 6 a)'!E20</f>
        <v>0</v>
      </c>
      <c r="T13" s="13">
        <f>'Formato 6 a)'!F20</f>
        <v>0</v>
      </c>
      <c r="U13" s="13">
        <f>'Formato 6 a)'!G20</f>
        <v>0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0</v>
      </c>
      <c r="Q15" s="13">
        <f>'Formato 6 a)'!C22</f>
        <v>0</v>
      </c>
      <c r="R15" s="13">
        <f>'Formato 6 a)'!D22</f>
        <v>0</v>
      </c>
      <c r="S15" s="13">
        <f>'Formato 6 a)'!E22</f>
        <v>0</v>
      </c>
      <c r="T15" s="13">
        <f>'Formato 6 a)'!F22</f>
        <v>0</v>
      </c>
      <c r="U15" s="13">
        <f>'Formato 6 a)'!G22</f>
        <v>0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0</v>
      </c>
      <c r="Q16" s="13">
        <f>'Formato 6 a)'!C23</f>
        <v>0</v>
      </c>
      <c r="R16" s="13">
        <f>'Formato 6 a)'!D23</f>
        <v>0</v>
      </c>
      <c r="S16" s="13">
        <f>'Formato 6 a)'!E23</f>
        <v>0</v>
      </c>
      <c r="T16" s="13">
        <f>'Formato 6 a)'!F23</f>
        <v>0</v>
      </c>
      <c r="U16" s="13">
        <f>'Formato 6 a)'!G23</f>
        <v>0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0</v>
      </c>
      <c r="Q17" s="13">
        <f>'Formato 6 a)'!C24</f>
        <v>0</v>
      </c>
      <c r="R17" s="13">
        <f>'Formato 6 a)'!D24</f>
        <v>0</v>
      </c>
      <c r="S17" s="13">
        <f>'Formato 6 a)'!E24</f>
        <v>0</v>
      </c>
      <c r="T17" s="13">
        <f>'Formato 6 a)'!F24</f>
        <v>0</v>
      </c>
      <c r="U17" s="13">
        <f>'Formato 6 a)'!G24</f>
        <v>0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0</v>
      </c>
      <c r="Q18" s="13">
        <f>'Formato 6 a)'!C25</f>
        <v>0</v>
      </c>
      <c r="R18" s="13">
        <f>'Formato 6 a)'!D25</f>
        <v>0</v>
      </c>
      <c r="S18" s="13">
        <f>'Formato 6 a)'!E25</f>
        <v>0</v>
      </c>
      <c r="T18" s="13">
        <f>'Formato 6 a)'!F25</f>
        <v>0</v>
      </c>
      <c r="U18" s="13">
        <f>'Formato 6 a)'!G25</f>
        <v>0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0</v>
      </c>
      <c r="Q20" s="13">
        <f>'Formato 6 a)'!C27</f>
        <v>0</v>
      </c>
      <c r="R20" s="13">
        <f>'Formato 6 a)'!D27</f>
        <v>0</v>
      </c>
      <c r="S20" s="13">
        <f>'Formato 6 a)'!E27</f>
        <v>0</v>
      </c>
      <c r="T20" s="13">
        <f>'Formato 6 a)'!F27</f>
        <v>0</v>
      </c>
      <c r="U20" s="13">
        <f>'Formato 6 a)'!G27</f>
        <v>0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0</v>
      </c>
      <c r="Q21" s="13">
        <f>'Formato 6 a)'!C28</f>
        <v>0</v>
      </c>
      <c r="R21" s="13">
        <f>'Formato 6 a)'!D28</f>
        <v>0</v>
      </c>
      <c r="S21" s="13">
        <f>'Formato 6 a)'!E28</f>
        <v>0</v>
      </c>
      <c r="T21" s="13">
        <f>'Formato 6 a)'!F28</f>
        <v>0</v>
      </c>
      <c r="U21" s="13">
        <f>'Formato 6 a)'!G28</f>
        <v>0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0</v>
      </c>
      <c r="Q22" s="13">
        <f>'Formato 6 a)'!C29</f>
        <v>0</v>
      </c>
      <c r="R22" s="13">
        <f>'Formato 6 a)'!D29</f>
        <v>0</v>
      </c>
      <c r="S22" s="13">
        <f>'Formato 6 a)'!E29</f>
        <v>0</v>
      </c>
      <c r="T22" s="13">
        <f>'Formato 6 a)'!F29</f>
        <v>0</v>
      </c>
      <c r="U22" s="13">
        <f>'Formato 6 a)'!G29</f>
        <v>0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0</v>
      </c>
      <c r="Q24" s="13">
        <f>'Formato 6 a)'!C31</f>
        <v>0</v>
      </c>
      <c r="R24" s="13">
        <f>'Formato 6 a)'!D31</f>
        <v>0</v>
      </c>
      <c r="S24" s="13">
        <f>'Formato 6 a)'!E31</f>
        <v>0</v>
      </c>
      <c r="T24" s="13">
        <f>'Formato 6 a)'!F31</f>
        <v>0</v>
      </c>
      <c r="U24" s="13">
        <f>'Formato 6 a)'!G31</f>
        <v>0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0</v>
      </c>
      <c r="Q25" s="13">
        <f>'Formato 6 a)'!C32</f>
        <v>0</v>
      </c>
      <c r="R25" s="13">
        <f>'Formato 6 a)'!D32</f>
        <v>0</v>
      </c>
      <c r="S25" s="13">
        <f>'Formato 6 a)'!E32</f>
        <v>0</v>
      </c>
      <c r="T25" s="13">
        <f>'Formato 6 a)'!F32</f>
        <v>0</v>
      </c>
      <c r="U25" s="13">
        <f>'Formato 6 a)'!G32</f>
        <v>0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0</v>
      </c>
      <c r="Q26" s="13">
        <f>'Formato 6 a)'!C33</f>
        <v>0</v>
      </c>
      <c r="R26" s="13">
        <f>'Formato 6 a)'!D33</f>
        <v>0</v>
      </c>
      <c r="S26" s="13">
        <f>'Formato 6 a)'!E33</f>
        <v>0</v>
      </c>
      <c r="T26" s="13">
        <f>'Formato 6 a)'!F33</f>
        <v>0</v>
      </c>
      <c r="U26" s="13">
        <f>'Formato 6 a)'!G33</f>
        <v>0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0</v>
      </c>
      <c r="Q27" s="13">
        <f>'Formato 6 a)'!C34</f>
        <v>0</v>
      </c>
      <c r="R27" s="13">
        <f>'Formato 6 a)'!D34</f>
        <v>0</v>
      </c>
      <c r="S27" s="13">
        <f>'Formato 6 a)'!E34</f>
        <v>0</v>
      </c>
      <c r="T27" s="13">
        <f>'Formato 6 a)'!F34</f>
        <v>0</v>
      </c>
      <c r="U27" s="13">
        <f>'Formato 6 a)'!G34</f>
        <v>0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0</v>
      </c>
      <c r="Q28" s="13">
        <f>'Formato 6 a)'!C35</f>
        <v>0</v>
      </c>
      <c r="R28" s="13">
        <f>'Formato 6 a)'!D35</f>
        <v>0</v>
      </c>
      <c r="S28" s="13">
        <f>'Formato 6 a)'!E35</f>
        <v>0</v>
      </c>
      <c r="T28" s="13">
        <f>'Formato 6 a)'!F35</f>
        <v>0</v>
      </c>
      <c r="U28" s="13">
        <f>'Formato 6 a)'!G35</f>
        <v>0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0</v>
      </c>
      <c r="Q29" s="13">
        <f>'Formato 6 a)'!C36</f>
        <v>0</v>
      </c>
      <c r="R29" s="13">
        <f>'Formato 6 a)'!D36</f>
        <v>0</v>
      </c>
      <c r="S29" s="13">
        <f>'Formato 6 a)'!E36</f>
        <v>0</v>
      </c>
      <c r="T29" s="13">
        <f>'Formato 6 a)'!F36</f>
        <v>0</v>
      </c>
      <c r="U29" s="13">
        <f>'Formato 6 a)'!G36</f>
        <v>0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0</v>
      </c>
      <c r="Q30" s="13">
        <f>'Formato 6 a)'!C37</f>
        <v>0</v>
      </c>
      <c r="R30" s="13">
        <f>'Formato 6 a)'!D37</f>
        <v>0</v>
      </c>
      <c r="S30" s="13">
        <f>'Formato 6 a)'!E37</f>
        <v>0</v>
      </c>
      <c r="T30" s="13">
        <f>'Formato 6 a)'!F37</f>
        <v>0</v>
      </c>
      <c r="U30" s="13">
        <f>'Formato 6 a)'!G37</f>
        <v>0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0</v>
      </c>
      <c r="Q31" s="13">
        <f>'Formato 6 a)'!C38</f>
        <v>0</v>
      </c>
      <c r="R31" s="13">
        <f>'Formato 6 a)'!D38</f>
        <v>0</v>
      </c>
      <c r="S31" s="13">
        <f>'Formato 6 a)'!E38</f>
        <v>0</v>
      </c>
      <c r="T31" s="13">
        <f>'Formato 6 a)'!F38</f>
        <v>0</v>
      </c>
      <c r="U31" s="13">
        <f>'Formato 6 a)'!G38</f>
        <v>0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0</v>
      </c>
      <c r="Q35" s="13">
        <f>'Formato 6 a)'!C42</f>
        <v>0</v>
      </c>
      <c r="R35" s="13">
        <f>'Formato 6 a)'!D42</f>
        <v>0</v>
      </c>
      <c r="S35" s="13">
        <f>'Formato 6 a)'!E42</f>
        <v>0</v>
      </c>
      <c r="T35" s="13">
        <f>'Formato 6 a)'!F42</f>
        <v>0</v>
      </c>
      <c r="U35" s="13">
        <f>'Formato 6 a)'!G42</f>
        <v>0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0</v>
      </c>
      <c r="Q41" s="13">
        <f>'Formato 6 a)'!C48</f>
        <v>0</v>
      </c>
      <c r="R41" s="13">
        <f>'Formato 6 a)'!D48</f>
        <v>0</v>
      </c>
      <c r="S41" s="13">
        <f>'Formato 6 a)'!E48</f>
        <v>0</v>
      </c>
      <c r="T41" s="13">
        <f>'Formato 6 a)'!F48</f>
        <v>0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0</v>
      </c>
      <c r="Q42" s="13">
        <f>'Formato 6 a)'!C49</f>
        <v>0</v>
      </c>
      <c r="R42" s="13">
        <f>'Formato 6 a)'!D49</f>
        <v>0</v>
      </c>
      <c r="S42" s="13">
        <f>'Formato 6 a)'!E49</f>
        <v>0</v>
      </c>
      <c r="T42" s="13">
        <f>'Formato 6 a)'!F49</f>
        <v>0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117162740.00000001</v>
      </c>
      <c r="Q76">
        <f>'Formato 6 a)'!C84</f>
        <v>0</v>
      </c>
      <c r="R76">
        <f>'Formato 6 a)'!D84</f>
        <v>117162740.00000001</v>
      </c>
      <c r="S76">
        <f>'Formato 6 a)'!E84</f>
        <v>24293940.260000002</v>
      </c>
      <c r="T76">
        <f>'Formato 6 a)'!F84</f>
        <v>24293940.260000002</v>
      </c>
      <c r="U76">
        <f>'Formato 6 a)'!G84</f>
        <v>92868799.739999995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99478087.000000015</v>
      </c>
      <c r="Q77">
        <f>'Formato 6 a)'!C85</f>
        <v>0</v>
      </c>
      <c r="R77">
        <f>'Formato 6 a)'!D85</f>
        <v>99478087.000000015</v>
      </c>
      <c r="S77">
        <f>'Formato 6 a)'!E85</f>
        <v>19225835.82</v>
      </c>
      <c r="T77">
        <f>'Formato 6 a)'!F85</f>
        <v>19225835.82</v>
      </c>
      <c r="U77">
        <f>'Formato 6 a)'!G85</f>
        <v>80252251.179999992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52720152.100000001</v>
      </c>
      <c r="Q78">
        <f>'Formato 6 a)'!C86</f>
        <v>0</v>
      </c>
      <c r="R78">
        <f>'Formato 6 a)'!D86</f>
        <v>52720152.100000001</v>
      </c>
      <c r="S78">
        <f>'Formato 6 a)'!E86</f>
        <v>12068385.24</v>
      </c>
      <c r="T78">
        <f>'Formato 6 a)'!F86</f>
        <v>12068385.24</v>
      </c>
      <c r="U78">
        <f>'Formato 6 a)'!G86</f>
        <v>40651766.859999999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313812.96000000002</v>
      </c>
      <c r="Q79">
        <f>'Formato 6 a)'!C87</f>
        <v>0</v>
      </c>
      <c r="R79">
        <f>'Formato 6 a)'!D87</f>
        <v>313812.96000000002</v>
      </c>
      <c r="S79">
        <f>'Formato 6 a)'!E87</f>
        <v>21808.16</v>
      </c>
      <c r="T79">
        <f>'Formato 6 a)'!F87</f>
        <v>21808.16</v>
      </c>
      <c r="U79">
        <f>'Formato 6 a)'!G87</f>
        <v>292004.80000000005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9775139.2400000002</v>
      </c>
      <c r="Q80">
        <f>'Formato 6 a)'!C88</f>
        <v>0</v>
      </c>
      <c r="R80">
        <f>'Formato 6 a)'!D88</f>
        <v>9775139.2400000002</v>
      </c>
      <c r="S80">
        <f>'Formato 6 a)'!E88</f>
        <v>426191.46</v>
      </c>
      <c r="T80">
        <f>'Formato 6 a)'!F88</f>
        <v>426191.46</v>
      </c>
      <c r="U80">
        <f>'Formato 6 a)'!G88</f>
        <v>9348947.7799999993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14837589.050000001</v>
      </c>
      <c r="Q81">
        <f>'Formato 6 a)'!C89</f>
        <v>0</v>
      </c>
      <c r="R81">
        <f>'Formato 6 a)'!D89</f>
        <v>14837589.050000001</v>
      </c>
      <c r="S81">
        <f>'Formato 6 a)'!E89</f>
        <v>2783399.03</v>
      </c>
      <c r="T81">
        <f>'Formato 6 a)'!F89</f>
        <v>2783399.03</v>
      </c>
      <c r="U81">
        <f>'Formato 6 a)'!G89</f>
        <v>12054190.020000001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19534429.039999999</v>
      </c>
      <c r="Q82">
        <f>'Formato 6 a)'!C90</f>
        <v>0</v>
      </c>
      <c r="R82">
        <f>'Formato 6 a)'!D90</f>
        <v>19534429.039999999</v>
      </c>
      <c r="S82">
        <f>'Formato 6 a)'!E90</f>
        <v>3926051.93</v>
      </c>
      <c r="T82">
        <f>'Formato 6 a)'!F90</f>
        <v>3926051.93</v>
      </c>
      <c r="U82">
        <f>'Formato 6 a)'!G90</f>
        <v>15608377.109999999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2296964.61</v>
      </c>
      <c r="Q84">
        <f>'Formato 6 a)'!C92</f>
        <v>0</v>
      </c>
      <c r="R84">
        <f>'Formato 6 a)'!D92</f>
        <v>2296964.61</v>
      </c>
      <c r="S84">
        <f>'Formato 6 a)'!E92</f>
        <v>0</v>
      </c>
      <c r="T84">
        <f>'Formato 6 a)'!F92</f>
        <v>0</v>
      </c>
      <c r="U84">
        <f>'Formato 6 a)'!G92</f>
        <v>2296964.61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10272049</v>
      </c>
      <c r="Q85">
        <f>'Formato 6 a)'!C93</f>
        <v>0</v>
      </c>
      <c r="R85">
        <f>'Formato 6 a)'!D93</f>
        <v>10272049</v>
      </c>
      <c r="S85">
        <f>'Formato 6 a)'!E93</f>
        <v>3036572.41</v>
      </c>
      <c r="T85">
        <f>'Formato 6 a)'!F93</f>
        <v>3036572.41</v>
      </c>
      <c r="U85">
        <f>'Formato 6 a)'!G93</f>
        <v>7235476.5899999999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357314.91</v>
      </c>
      <c r="Q86">
        <f>'Formato 6 a)'!C94</f>
        <v>0</v>
      </c>
      <c r="R86">
        <f>'Formato 6 a)'!D94</f>
        <v>357314.91</v>
      </c>
      <c r="S86">
        <f>'Formato 6 a)'!E94</f>
        <v>155289.18</v>
      </c>
      <c r="T86">
        <f>'Formato 6 a)'!F94</f>
        <v>155289.18</v>
      </c>
      <c r="U86">
        <f>'Formato 6 a)'!G94</f>
        <v>202025.72999999998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19091.009999999998</v>
      </c>
      <c r="Q89">
        <f>'Formato 6 a)'!C97</f>
        <v>5743.02</v>
      </c>
      <c r="R89">
        <f>'Formato 6 a)'!D97</f>
        <v>24834.03</v>
      </c>
      <c r="S89">
        <f>'Formato 6 a)'!E97</f>
        <v>13574.92</v>
      </c>
      <c r="T89">
        <f>'Formato 6 a)'!F97</f>
        <v>13574.92</v>
      </c>
      <c r="U89">
        <f>'Formato 6 a)'!G97</f>
        <v>11259.109999999999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758925.97</v>
      </c>
      <c r="Q90">
        <f>'Formato 6 a)'!C98</f>
        <v>-5743.02</v>
      </c>
      <c r="R90">
        <f>'Formato 6 a)'!D98</f>
        <v>753182.95</v>
      </c>
      <c r="S90">
        <f>'Formato 6 a)'!E98</f>
        <v>201674.65</v>
      </c>
      <c r="T90">
        <f>'Formato 6 a)'!F98</f>
        <v>201674.65</v>
      </c>
      <c r="U90">
        <f>'Formato 6 a)'!G98</f>
        <v>551508.29999999993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3765920.36</v>
      </c>
      <c r="Q91">
        <f>'Formato 6 a)'!C99</f>
        <v>0</v>
      </c>
      <c r="R91">
        <f>'Formato 6 a)'!D99</f>
        <v>3765920.36</v>
      </c>
      <c r="S91">
        <f>'Formato 6 a)'!E99</f>
        <v>1261009.75</v>
      </c>
      <c r="T91">
        <f>'Formato 6 a)'!F99</f>
        <v>1261009.75</v>
      </c>
      <c r="U91">
        <f>'Formato 6 a)'!G99</f>
        <v>2504910.61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1799730.91</v>
      </c>
      <c r="Q92">
        <f>'Formato 6 a)'!C100</f>
        <v>0</v>
      </c>
      <c r="R92">
        <f>'Formato 6 a)'!D100</f>
        <v>1799730.91</v>
      </c>
      <c r="S92">
        <f>'Formato 6 a)'!E100</f>
        <v>21100</v>
      </c>
      <c r="T92">
        <f>'Formato 6 a)'!F100</f>
        <v>21100</v>
      </c>
      <c r="U92">
        <f>'Formato 6 a)'!G100</f>
        <v>1778630.91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3571065.84</v>
      </c>
      <c r="Q94">
        <f>'Formato 6 a)'!C102</f>
        <v>0</v>
      </c>
      <c r="R94">
        <f>'Formato 6 a)'!D102</f>
        <v>3571065.84</v>
      </c>
      <c r="S94">
        <f>'Formato 6 a)'!E102</f>
        <v>1383923.91</v>
      </c>
      <c r="T94">
        <f>'Formato 6 a)'!F102</f>
        <v>1383923.91</v>
      </c>
      <c r="U94">
        <f>'Formato 6 a)'!G102</f>
        <v>2187141.9299999997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7057540.2699999996</v>
      </c>
      <c r="Q95">
        <f>'Formato 6 a)'!C103</f>
        <v>0</v>
      </c>
      <c r="R95">
        <f>'Formato 6 a)'!D103</f>
        <v>7057540.2699999996</v>
      </c>
      <c r="S95">
        <f>'Formato 6 a)'!E103</f>
        <v>1960073.75</v>
      </c>
      <c r="T95">
        <f>'Formato 6 a)'!F103</f>
        <v>1960073.75</v>
      </c>
      <c r="U95">
        <f>'Formato 6 a)'!G103</f>
        <v>5097466.5199999996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720706.02</v>
      </c>
      <c r="Q96">
        <f>'Formato 6 a)'!C104</f>
        <v>15344.799999999997</v>
      </c>
      <c r="R96">
        <f>'Formato 6 a)'!D104</f>
        <v>736050.82</v>
      </c>
      <c r="S96">
        <f>'Formato 6 a)'!E104</f>
        <v>325110.19</v>
      </c>
      <c r="T96">
        <f>'Formato 6 a)'!F104</f>
        <v>325110.19</v>
      </c>
      <c r="U96">
        <f>'Formato 6 a)'!G104</f>
        <v>410940.62999999995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280992.65999999997</v>
      </c>
      <c r="Q98">
        <f>'Formato 6 a)'!C106</f>
        <v>50643.8</v>
      </c>
      <c r="R98">
        <f>'Formato 6 a)'!D106</f>
        <v>331636.46000000002</v>
      </c>
      <c r="S98">
        <f>'Formato 6 a)'!E106</f>
        <v>216176</v>
      </c>
      <c r="T98">
        <f>'Formato 6 a)'!F106</f>
        <v>216176</v>
      </c>
      <c r="U98">
        <f>'Formato 6 a)'!G106</f>
        <v>115460.46000000002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889861.72</v>
      </c>
      <c r="Q99">
        <f>'Formato 6 a)'!C107</f>
        <v>10290.720000000001</v>
      </c>
      <c r="R99">
        <f>'Formato 6 a)'!D107</f>
        <v>900152.44</v>
      </c>
      <c r="S99">
        <f>'Formato 6 a)'!E107</f>
        <v>36208.5</v>
      </c>
      <c r="T99">
        <f>'Formato 6 a)'!F107</f>
        <v>36208.5</v>
      </c>
      <c r="U99">
        <f>'Formato 6 a)'!G107</f>
        <v>863943.94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1707279.41</v>
      </c>
      <c r="Q100">
        <f>'Formato 6 a)'!C108</f>
        <v>-65997.06</v>
      </c>
      <c r="R100">
        <f>'Formato 6 a)'!D108</f>
        <v>1641282.35</v>
      </c>
      <c r="S100">
        <f>'Formato 6 a)'!E108</f>
        <v>481752.28</v>
      </c>
      <c r="T100">
        <f>'Formato 6 a)'!F108</f>
        <v>481752.28</v>
      </c>
      <c r="U100">
        <f>'Formato 6 a)'!G108</f>
        <v>1159530.07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5001.28</v>
      </c>
      <c r="Q102">
        <f>'Formato 6 a)'!C110</f>
        <v>0</v>
      </c>
      <c r="R102">
        <f>'Formato 6 a)'!D110</f>
        <v>5001.28</v>
      </c>
      <c r="S102">
        <f>'Formato 6 a)'!E110</f>
        <v>2575.16</v>
      </c>
      <c r="T102">
        <f>'Formato 6 a)'!F110</f>
        <v>2575.16</v>
      </c>
      <c r="U102">
        <f>'Formato 6 a)'!G110</f>
        <v>2426.12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946514.42</v>
      </c>
      <c r="Q103">
        <f>'Formato 6 a)'!C111</f>
        <v>-10386.679999999993</v>
      </c>
      <c r="R103">
        <f>'Formato 6 a)'!D111</f>
        <v>936127.74</v>
      </c>
      <c r="S103">
        <f>'Formato 6 a)'!E111</f>
        <v>89376.12</v>
      </c>
      <c r="T103">
        <f>'Formato 6 a)'!F111</f>
        <v>89376.12</v>
      </c>
      <c r="U103">
        <f>'Formato 6 a)'!G111</f>
        <v>846751.62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2507184.7599999998</v>
      </c>
      <c r="Q104">
        <f>'Formato 6 a)'!C112</f>
        <v>104.42</v>
      </c>
      <c r="R104">
        <f>'Formato 6 a)'!D112</f>
        <v>2507289.1800000002</v>
      </c>
      <c r="S104">
        <f>'Formato 6 a)'!E112</f>
        <v>808875.5</v>
      </c>
      <c r="T104">
        <f>'Formato 6 a)'!F112</f>
        <v>808875.5</v>
      </c>
      <c r="U104">
        <f>'Formato 6 a)'!G112</f>
        <v>1698413.6800000002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355063.73</v>
      </c>
      <c r="Q115">
        <f>'Formato 6 a)'!C123</f>
        <v>0</v>
      </c>
      <c r="R115">
        <f>'Formato 6 a)'!D123</f>
        <v>355063.73</v>
      </c>
      <c r="S115">
        <f>'Formato 6 a)'!E123</f>
        <v>71458.28</v>
      </c>
      <c r="T115">
        <f>'Formato 6 a)'!F123</f>
        <v>71458.28</v>
      </c>
      <c r="U115">
        <f>'Formato 6 a)'!G123</f>
        <v>283605.45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197242.44</v>
      </c>
      <c r="Q116">
        <f>'Formato 6 a)'!C124</f>
        <v>-13535</v>
      </c>
      <c r="R116">
        <f>'Formato 6 a)'!D124</f>
        <v>183707.44</v>
      </c>
      <c r="S116">
        <f>'Formato 6 a)'!E124</f>
        <v>55431.9</v>
      </c>
      <c r="T116">
        <f>'Formato 6 a)'!F124</f>
        <v>55431.9</v>
      </c>
      <c r="U116">
        <f>'Formato 6 a)'!G124</f>
        <v>128275.54000000001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54530.46</v>
      </c>
      <c r="Q117">
        <f>'Formato 6 a)'!C125</f>
        <v>0</v>
      </c>
      <c r="R117">
        <f>'Formato 6 a)'!D125</f>
        <v>54530.46</v>
      </c>
      <c r="S117">
        <f>'Formato 6 a)'!E125</f>
        <v>2491.38</v>
      </c>
      <c r="T117">
        <f>'Formato 6 a)'!F125</f>
        <v>2491.38</v>
      </c>
      <c r="U117">
        <f>'Formato 6 a)'!G125</f>
        <v>52039.08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28446.51</v>
      </c>
      <c r="Q121">
        <f>'Formato 6 a)'!C129</f>
        <v>13535</v>
      </c>
      <c r="R121">
        <f>'Formato 6 a)'!D129</f>
        <v>41981.51</v>
      </c>
      <c r="S121">
        <f>'Formato 6 a)'!E129</f>
        <v>13535</v>
      </c>
      <c r="T121">
        <f>'Formato 6 a)'!F129</f>
        <v>13535</v>
      </c>
      <c r="U121">
        <f>'Formato 6 a)'!G129</f>
        <v>28446.510000000002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74844.320000000007</v>
      </c>
      <c r="Q124">
        <f>'Formato 6 a)'!C132</f>
        <v>0</v>
      </c>
      <c r="R124">
        <f>'Formato 6 a)'!D132</f>
        <v>74844.320000000007</v>
      </c>
      <c r="S124">
        <f>'Formato 6 a)'!E132</f>
        <v>0</v>
      </c>
      <c r="T124">
        <f>'Formato 6 a)'!F132</f>
        <v>0</v>
      </c>
      <c r="U124">
        <f>'Formato 6 a)'!G132</f>
        <v>74844.320000000007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117162740.00000001</v>
      </c>
      <c r="Q150">
        <f>'Formato 6 a)'!C159</f>
        <v>0</v>
      </c>
      <c r="R150">
        <f>'Formato 6 a)'!D159</f>
        <v>117162740.00000001</v>
      </c>
      <c r="S150">
        <f>'Formato 6 a)'!E159</f>
        <v>24293940.260000002</v>
      </c>
      <c r="T150">
        <f>'Formato 6 a)'!F159</f>
        <v>24293940.260000002</v>
      </c>
      <c r="U150">
        <f>'Formato 6 a)'!G159</f>
        <v>92868799.739999995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>
    <pageSetUpPr fitToPage="1"/>
  </sheetPr>
  <dimension ref="A1:G31"/>
  <sheetViews>
    <sheetView showGridLines="0" topLeftCell="A12" zoomScale="90" zoomScaleNormal="90" workbookViewId="0">
      <selection activeCell="C21" sqref="C2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4" t="s">
        <v>3290</v>
      </c>
      <c r="B1" s="144"/>
      <c r="C1" s="144"/>
      <c r="D1" s="144"/>
      <c r="E1" s="144"/>
      <c r="F1" s="144"/>
      <c r="G1" s="144"/>
    </row>
    <row r="2" spans="1:7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29"/>
      <c r="G2" s="130"/>
    </row>
    <row r="3" spans="1:7" x14ac:dyDescent="0.25">
      <c r="A3" s="131" t="s">
        <v>277</v>
      </c>
      <c r="B3" s="132"/>
      <c r="C3" s="132"/>
      <c r="D3" s="132"/>
      <c r="E3" s="132"/>
      <c r="F3" s="132"/>
      <c r="G3" s="133"/>
    </row>
    <row r="4" spans="1:7" x14ac:dyDescent="0.25">
      <c r="A4" s="131" t="s">
        <v>431</v>
      </c>
      <c r="B4" s="132"/>
      <c r="C4" s="132"/>
      <c r="D4" s="132"/>
      <c r="E4" s="132"/>
      <c r="F4" s="132"/>
      <c r="G4" s="133"/>
    </row>
    <row r="5" spans="1:7" ht="14.25" x14ac:dyDescent="0.45">
      <c r="A5" s="131" t="str">
        <f>TRIMESTRE</f>
        <v>Del 1 de enero al 30 de marzo de 2023 (b)</v>
      </c>
      <c r="B5" s="132"/>
      <c r="C5" s="132"/>
      <c r="D5" s="132"/>
      <c r="E5" s="132"/>
      <c r="F5" s="132"/>
      <c r="G5" s="133"/>
    </row>
    <row r="6" spans="1:7" ht="14.25" x14ac:dyDescent="0.45">
      <c r="A6" s="134" t="s">
        <v>118</v>
      </c>
      <c r="B6" s="135"/>
      <c r="C6" s="135"/>
      <c r="D6" s="135"/>
      <c r="E6" s="135"/>
      <c r="F6" s="135"/>
      <c r="G6" s="136"/>
    </row>
    <row r="7" spans="1:7" x14ac:dyDescent="0.25">
      <c r="A7" s="140" t="s">
        <v>0</v>
      </c>
      <c r="B7" s="142" t="s">
        <v>279</v>
      </c>
      <c r="C7" s="142"/>
      <c r="D7" s="142"/>
      <c r="E7" s="142"/>
      <c r="F7" s="142"/>
      <c r="G7" s="146" t="s">
        <v>280</v>
      </c>
    </row>
    <row r="8" spans="1:7" ht="30" x14ac:dyDescent="0.25">
      <c r="A8" s="141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5"/>
    </row>
    <row r="9" spans="1:7" ht="14.25" x14ac:dyDescent="0.45">
      <c r="A9" s="44" t="s">
        <v>440</v>
      </c>
      <c r="B9" s="28">
        <f>SUM(B10:GASTO_NE_FIN_01)</f>
        <v>0</v>
      </c>
      <c r="C9" s="28">
        <f>SUM(C10:GASTO_NE_FIN_02)</f>
        <v>0</v>
      </c>
      <c r="D9" s="28">
        <f>SUM(D10:GASTO_NE_FIN_03)</f>
        <v>0</v>
      </c>
      <c r="E9" s="28">
        <f>SUM(E10:GASTO_NE_FIN_04)</f>
        <v>0</v>
      </c>
      <c r="F9" s="28">
        <f>SUM(F10:GASTO_NE_FIN_05)</f>
        <v>0</v>
      </c>
      <c r="G9" s="28">
        <f>SUM(G10:GASTO_NE_FIN_06)</f>
        <v>0</v>
      </c>
    </row>
    <row r="10" spans="1:7" s="18" customFormat="1" x14ac:dyDescent="0.25">
      <c r="A10" s="117" t="s">
        <v>432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s="18" customFormat="1" x14ac:dyDescent="0.25">
      <c r="A11" s="117" t="s">
        <v>433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s="18" customFormat="1" x14ac:dyDescent="0.25">
      <c r="A12" s="117" t="s">
        <v>434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s="18" customFormat="1" x14ac:dyDescent="0.25">
      <c r="A13" s="117" t="s">
        <v>435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s="18" customFormat="1" x14ac:dyDescent="0.25">
      <c r="A14" s="117" t="s">
        <v>436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s="18" customFormat="1" x14ac:dyDescent="0.25">
      <c r="A15" s="117" t="s">
        <v>437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s="18" customFormat="1" x14ac:dyDescent="0.25">
      <c r="A16" s="117" t="s">
        <v>438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s="18" customFormat="1" x14ac:dyDescent="0.25">
      <c r="A17" s="117" t="s">
        <v>439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14.25" x14ac:dyDescent="0.4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117162740.00000001</v>
      </c>
      <c r="C19" s="51">
        <f>SUM(C20:GASTO_E_FIN_02)</f>
        <v>0</v>
      </c>
      <c r="D19" s="51">
        <f>SUM(D20:GASTO_E_FIN_03)</f>
        <v>117162740.00000001</v>
      </c>
      <c r="E19" s="51">
        <f>SUM(E20:GASTO_E_FIN_04)</f>
        <v>24293940.260000002</v>
      </c>
      <c r="F19" s="51">
        <f>SUM(F20:GASTO_E_FIN_05)</f>
        <v>24293940.260000002</v>
      </c>
      <c r="G19" s="51">
        <f>SUM(G20:GASTO_E_FIN_06)</f>
        <v>92868799.74000001</v>
      </c>
    </row>
    <row r="20" spans="1:7" s="18" customFormat="1" x14ac:dyDescent="0.25">
      <c r="A20" s="117" t="s">
        <v>432</v>
      </c>
      <c r="B20" s="50">
        <v>117162740.00000001</v>
      </c>
      <c r="C20" s="50">
        <v>0</v>
      </c>
      <c r="D20" s="50">
        <v>117162740.00000001</v>
      </c>
      <c r="E20" s="50">
        <v>24293940.260000002</v>
      </c>
      <c r="F20" s="50">
        <v>24293940.260000002</v>
      </c>
      <c r="G20" s="50">
        <v>92868799.74000001</v>
      </c>
    </row>
    <row r="21" spans="1:7" s="18" customFormat="1" x14ac:dyDescent="0.25">
      <c r="A21" s="117" t="s">
        <v>433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s="18" customFormat="1" x14ac:dyDescent="0.25">
      <c r="A22" s="117" t="s">
        <v>434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s="18" customFormat="1" x14ac:dyDescent="0.25">
      <c r="A23" s="117" t="s">
        <v>435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s="18" customFormat="1" x14ac:dyDescent="0.25">
      <c r="A24" s="117" t="s">
        <v>436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s="18" customFormat="1" x14ac:dyDescent="0.25">
      <c r="A25" s="117" t="s">
        <v>437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s="18" customFormat="1" x14ac:dyDescent="0.25">
      <c r="A26" s="117" t="s">
        <v>438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s="18" customFormat="1" x14ac:dyDescent="0.25">
      <c r="A27" s="117" t="s">
        <v>439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117162740.00000001</v>
      </c>
      <c r="C29" s="51">
        <f>GASTO_NE_T2+GASTO_E_T2</f>
        <v>0</v>
      </c>
      <c r="D29" s="51">
        <f>GASTO_NE_T3+GASTO_E_T3</f>
        <v>117162740.00000001</v>
      </c>
      <c r="E29" s="51">
        <f>GASTO_NE_T4+GASTO_E_T4</f>
        <v>24293940.260000002</v>
      </c>
      <c r="F29" s="51">
        <f>GASTO_NE_T5+GASTO_E_T5</f>
        <v>24293940.260000002</v>
      </c>
      <c r="G29" s="51">
        <f>GASTO_NE_T6+GASTO_E_T6</f>
        <v>92868799.74000001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ht="14.25" hidden="1" x14ac:dyDescent="0.4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0</v>
      </c>
      <c r="Q2" s="13">
        <f>GASTO_NE_T2</f>
        <v>0</v>
      </c>
      <c r="R2" s="13">
        <f>GASTO_NE_T3</f>
        <v>0</v>
      </c>
      <c r="S2" s="13">
        <f>GASTO_NE_T4</f>
        <v>0</v>
      </c>
      <c r="T2" s="13">
        <f>GASTO_NE_T5</f>
        <v>0</v>
      </c>
      <c r="U2" s="13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117162740.00000001</v>
      </c>
      <c r="Q3" s="13">
        <f>GASTO_E_T2</f>
        <v>0</v>
      </c>
      <c r="R3" s="13">
        <f>GASTO_E_T3</f>
        <v>117162740.00000001</v>
      </c>
      <c r="S3" s="13">
        <f>GASTO_E_T4</f>
        <v>24293940.260000002</v>
      </c>
      <c r="T3" s="13">
        <f>GASTO_E_T5</f>
        <v>24293940.260000002</v>
      </c>
      <c r="U3" s="13">
        <f>GASTO_E_T6</f>
        <v>92868799.74000001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117162740.00000001</v>
      </c>
      <c r="Q4" s="13">
        <f>TOTAL_E_T2</f>
        <v>0</v>
      </c>
      <c r="R4" s="13">
        <f>TOTAL_E_T3</f>
        <v>117162740.00000001</v>
      </c>
      <c r="S4" s="13">
        <f>TOTAL_E_T4</f>
        <v>24293940.260000002</v>
      </c>
      <c r="T4" s="13">
        <f>TOTAL_E_T5</f>
        <v>24293940.260000002</v>
      </c>
      <c r="U4" s="13">
        <f>TOTAL_E_T6</f>
        <v>92868799.74000001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ht="14.25" x14ac:dyDescent="0.45">
      <c r="P18" s="13"/>
      <c r="Q18" s="13"/>
      <c r="R18" s="13"/>
      <c r="S18" s="13"/>
      <c r="T18" s="13"/>
      <c r="U18" s="13"/>
    </row>
    <row r="19" spans="16:21" ht="14.25" x14ac:dyDescent="0.45">
      <c r="P19" s="13"/>
      <c r="Q19" s="13"/>
      <c r="R19" s="13"/>
      <c r="S19" s="13"/>
      <c r="T19" s="13"/>
      <c r="U19" s="13"/>
    </row>
    <row r="20" spans="16:21" ht="14.25" x14ac:dyDescent="0.45">
      <c r="P20" s="13"/>
      <c r="Q20" s="13"/>
      <c r="R20" s="13"/>
      <c r="S20" s="13"/>
      <c r="T20" s="13"/>
      <c r="U20" s="13"/>
    </row>
    <row r="21" spans="16:21" ht="14.25" x14ac:dyDescent="0.4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>
    <pageSetUpPr fitToPage="1"/>
  </sheetPr>
  <dimension ref="A1:XFC78"/>
  <sheetViews>
    <sheetView showGridLines="0" topLeftCell="A50" zoomScale="66" zoomScaleNormal="66" workbookViewId="0">
      <selection activeCell="C52" sqref="C5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8" t="s">
        <v>3289</v>
      </c>
      <c r="B1" s="149"/>
      <c r="C1" s="149"/>
      <c r="D1" s="149"/>
      <c r="E1" s="149"/>
      <c r="F1" s="149"/>
      <c r="G1" s="149"/>
    </row>
    <row r="2" spans="1:7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29"/>
      <c r="G2" s="130"/>
    </row>
    <row r="3" spans="1:7" x14ac:dyDescent="0.25">
      <c r="A3" s="131" t="s">
        <v>396</v>
      </c>
      <c r="B3" s="132"/>
      <c r="C3" s="132"/>
      <c r="D3" s="132"/>
      <c r="E3" s="132"/>
      <c r="F3" s="132"/>
      <c r="G3" s="133"/>
    </row>
    <row r="4" spans="1:7" x14ac:dyDescent="0.25">
      <c r="A4" s="131" t="s">
        <v>397</v>
      </c>
      <c r="B4" s="132"/>
      <c r="C4" s="132"/>
      <c r="D4" s="132"/>
      <c r="E4" s="132"/>
      <c r="F4" s="132"/>
      <c r="G4" s="133"/>
    </row>
    <row r="5" spans="1:7" ht="14.25" x14ac:dyDescent="0.45">
      <c r="A5" s="131" t="str">
        <f>TRIMESTRE</f>
        <v>Del 1 de enero al 30 de marzo de 2023 (b)</v>
      </c>
      <c r="B5" s="132"/>
      <c r="C5" s="132"/>
      <c r="D5" s="132"/>
      <c r="E5" s="132"/>
      <c r="F5" s="132"/>
      <c r="G5" s="133"/>
    </row>
    <row r="6" spans="1:7" ht="14.25" x14ac:dyDescent="0.45">
      <c r="A6" s="134" t="s">
        <v>118</v>
      </c>
      <c r="B6" s="135"/>
      <c r="C6" s="135"/>
      <c r="D6" s="135"/>
      <c r="E6" s="135"/>
      <c r="F6" s="135"/>
      <c r="G6" s="136"/>
    </row>
    <row r="7" spans="1:7" x14ac:dyDescent="0.25">
      <c r="A7" s="132" t="s">
        <v>0</v>
      </c>
      <c r="B7" s="134" t="s">
        <v>279</v>
      </c>
      <c r="C7" s="135"/>
      <c r="D7" s="135"/>
      <c r="E7" s="135"/>
      <c r="F7" s="136"/>
      <c r="G7" s="146" t="s">
        <v>3286</v>
      </c>
    </row>
    <row r="8" spans="1:7" ht="30.75" customHeight="1" x14ac:dyDescent="0.25">
      <c r="A8" s="132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5"/>
    </row>
    <row r="9" spans="1:7" ht="14.25" x14ac:dyDescent="0.45">
      <c r="A9" s="44" t="s">
        <v>363</v>
      </c>
      <c r="B9" s="59">
        <f>SUM(B10,B19,B27,B37)</f>
        <v>0</v>
      </c>
      <c r="C9" s="59">
        <f t="shared" ref="C9:G9" si="0">SUM(C10,C19,C27,C37)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</row>
    <row r="10" spans="1:7" x14ac:dyDescent="0.25">
      <c r="A10" s="45" t="s">
        <v>364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365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366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367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368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369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370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371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372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45" t="s">
        <v>373</v>
      </c>
      <c r="B19" s="60">
        <f>SUM(B20:B26)</f>
        <v>0</v>
      </c>
      <c r="C19" s="60">
        <f t="shared" ref="C19:F19" si="1">SUM(C20:C26)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>SUM(G20:G26)</f>
        <v>0</v>
      </c>
    </row>
    <row r="20" spans="1:7" x14ac:dyDescent="0.25">
      <c r="A20" s="53" t="s">
        <v>374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375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376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377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378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379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380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2">SUM(C28:C36)</f>
        <v>0</v>
      </c>
      <c r="D27" s="60">
        <f t="shared" si="2"/>
        <v>0</v>
      </c>
      <c r="E27" s="60">
        <f t="shared" si="2"/>
        <v>0</v>
      </c>
      <c r="F27" s="60">
        <f t="shared" si="2"/>
        <v>0</v>
      </c>
      <c r="G27" s="60">
        <f>SUM(G28:G36)</f>
        <v>0</v>
      </c>
    </row>
    <row r="28" spans="1:7" x14ac:dyDescent="0.25">
      <c r="A28" s="58" t="s">
        <v>382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3" t="s">
        <v>383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3" t="s">
        <v>384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3" t="s">
        <v>385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53" t="s">
        <v>386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7" x14ac:dyDescent="0.25">
      <c r="A33" s="53" t="s">
        <v>387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7" x14ac:dyDescent="0.25">
      <c r="A34" s="53" t="s">
        <v>388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x14ac:dyDescent="0.25">
      <c r="A35" s="53" t="s">
        <v>389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3" t="s">
        <v>390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3">SUM(C38:C41)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>SUM(G38:G41)</f>
        <v>0</v>
      </c>
    </row>
    <row r="38" spans="1:7" x14ac:dyDescent="0.25">
      <c r="A38" s="58" t="s">
        <v>391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7" ht="30" x14ac:dyDescent="0.25">
      <c r="A39" s="58" t="s">
        <v>392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</row>
    <row r="40" spans="1:7" x14ac:dyDescent="0.25">
      <c r="A40" s="58" t="s">
        <v>393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</row>
    <row r="41" spans="1:7" x14ac:dyDescent="0.25">
      <c r="A41" s="58" t="s">
        <v>394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117162740.00000001</v>
      </c>
      <c r="C43" s="61">
        <f t="shared" ref="C43:G43" si="4">SUM(C44,C53,C61,C71)</f>
        <v>0</v>
      </c>
      <c r="D43" s="61">
        <f t="shared" si="4"/>
        <v>117162740.00000001</v>
      </c>
      <c r="E43" s="61">
        <f t="shared" si="4"/>
        <v>24293940.260000002</v>
      </c>
      <c r="F43" s="61">
        <f t="shared" si="4"/>
        <v>24293940.260000002</v>
      </c>
      <c r="G43" s="61">
        <f t="shared" si="4"/>
        <v>92868799.74000001</v>
      </c>
    </row>
    <row r="44" spans="1:7" x14ac:dyDescent="0.25">
      <c r="A44" s="45" t="s">
        <v>430</v>
      </c>
      <c r="B44" s="60">
        <f>SUM(B45:B52)</f>
        <v>117162740.00000001</v>
      </c>
      <c r="C44" s="60">
        <f t="shared" ref="C44:G44" si="5">SUM(C45:C52)</f>
        <v>0</v>
      </c>
      <c r="D44" s="60">
        <f t="shared" si="5"/>
        <v>117162740.00000001</v>
      </c>
      <c r="E44" s="60">
        <f t="shared" si="5"/>
        <v>24293940.260000002</v>
      </c>
      <c r="F44" s="60">
        <f t="shared" si="5"/>
        <v>24293940.260000002</v>
      </c>
      <c r="G44" s="60">
        <f t="shared" si="5"/>
        <v>92868799.74000001</v>
      </c>
    </row>
    <row r="45" spans="1:7" x14ac:dyDescent="0.25">
      <c r="A45" s="58" t="s">
        <v>365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</row>
    <row r="46" spans="1:7" x14ac:dyDescent="0.25">
      <c r="A46" s="58" t="s">
        <v>366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</row>
    <row r="47" spans="1:7" x14ac:dyDescent="0.25">
      <c r="A47" s="58" t="s">
        <v>367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</row>
    <row r="48" spans="1:7" x14ac:dyDescent="0.25">
      <c r="A48" s="58" t="s">
        <v>368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</row>
    <row r="49" spans="1:7" x14ac:dyDescent="0.25">
      <c r="A49" s="58" t="s">
        <v>369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</row>
    <row r="50" spans="1:7" x14ac:dyDescent="0.25">
      <c r="A50" s="58" t="s">
        <v>370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7" x14ac:dyDescent="0.25">
      <c r="A51" s="58" t="s">
        <v>371</v>
      </c>
      <c r="B51" s="60">
        <v>117162740.00000001</v>
      </c>
      <c r="C51" s="60">
        <v>0</v>
      </c>
      <c r="D51" s="60">
        <v>117162740.00000001</v>
      </c>
      <c r="E51" s="60">
        <v>24293940.260000002</v>
      </c>
      <c r="F51" s="60">
        <v>24293940.260000002</v>
      </c>
      <c r="G51" s="60">
        <v>92868799.74000001</v>
      </c>
    </row>
    <row r="52" spans="1:7" x14ac:dyDescent="0.25">
      <c r="A52" s="58" t="s">
        <v>372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x14ac:dyDescent="0.25">
      <c r="A53" s="45" t="s">
        <v>373</v>
      </c>
      <c r="B53" s="60">
        <f>SUM(B54:B60)</f>
        <v>0</v>
      </c>
      <c r="C53" s="60">
        <f t="shared" ref="C53:G53" si="6">SUM(C54:C60)</f>
        <v>0</v>
      </c>
      <c r="D53" s="60">
        <f t="shared" si="6"/>
        <v>0</v>
      </c>
      <c r="E53" s="60">
        <f t="shared" si="6"/>
        <v>0</v>
      </c>
      <c r="F53" s="60">
        <f t="shared" si="6"/>
        <v>0</v>
      </c>
      <c r="G53" s="60">
        <f t="shared" si="6"/>
        <v>0</v>
      </c>
    </row>
    <row r="54" spans="1:7" x14ac:dyDescent="0.25">
      <c r="A54" s="58" t="s">
        <v>374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</row>
    <row r="55" spans="1:7" x14ac:dyDescent="0.25">
      <c r="A55" s="58" t="s">
        <v>375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25">
      <c r="A56" s="58" t="s">
        <v>376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25">
      <c r="A57" s="40" t="s">
        <v>377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25">
      <c r="A58" s="58" t="s">
        <v>378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25">
      <c r="A59" s="58" t="s">
        <v>379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</row>
    <row r="60" spans="1:7" x14ac:dyDescent="0.25">
      <c r="A60" s="58" t="s">
        <v>380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25">
      <c r="A61" s="45" t="s">
        <v>381</v>
      </c>
      <c r="B61" s="60">
        <f>SUM(B62:B70)</f>
        <v>0</v>
      </c>
      <c r="C61" s="60">
        <f t="shared" ref="C61:G61" si="7">SUM(C62:C70)</f>
        <v>0</v>
      </c>
      <c r="D61" s="60">
        <f t="shared" si="7"/>
        <v>0</v>
      </c>
      <c r="E61" s="60">
        <f t="shared" si="7"/>
        <v>0</v>
      </c>
      <c r="F61" s="60">
        <f t="shared" si="7"/>
        <v>0</v>
      </c>
      <c r="G61" s="60">
        <f t="shared" si="7"/>
        <v>0</v>
      </c>
    </row>
    <row r="62" spans="1:7" x14ac:dyDescent="0.25">
      <c r="A62" s="58" t="s">
        <v>382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8" t="s">
        <v>383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25">
      <c r="A64" s="58" t="s">
        <v>384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</row>
    <row r="65" spans="1:7" x14ac:dyDescent="0.25">
      <c r="A65" s="58" t="s">
        <v>385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</row>
    <row r="66" spans="1:7" x14ac:dyDescent="0.25">
      <c r="A66" s="58" t="s">
        <v>386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</row>
    <row r="67" spans="1:7" x14ac:dyDescent="0.25">
      <c r="A67" s="58" t="s">
        <v>387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</row>
    <row r="68" spans="1:7" x14ac:dyDescent="0.25">
      <c r="A68" s="58" t="s">
        <v>388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8" t="s">
        <v>389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</row>
    <row r="70" spans="1:7" x14ac:dyDescent="0.25">
      <c r="A70" s="58" t="s">
        <v>390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7" x14ac:dyDescent="0.25">
      <c r="A71" s="54" t="s">
        <v>3299</v>
      </c>
      <c r="B71" s="62">
        <f>SUM(B72:B75)</f>
        <v>0</v>
      </c>
      <c r="C71" s="62">
        <f t="shared" ref="C71:F71" si="8">SUM(C72:C75)</f>
        <v>0</v>
      </c>
      <c r="D71" s="62">
        <f t="shared" si="8"/>
        <v>0</v>
      </c>
      <c r="E71" s="62">
        <f t="shared" si="8"/>
        <v>0</v>
      </c>
      <c r="F71" s="62">
        <f t="shared" si="8"/>
        <v>0</v>
      </c>
      <c r="G71" s="62">
        <f>SUM(G72:G75)</f>
        <v>0</v>
      </c>
    </row>
    <row r="72" spans="1:7" x14ac:dyDescent="0.25">
      <c r="A72" s="58" t="s">
        <v>391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</row>
    <row r="73" spans="1:7" ht="30" x14ac:dyDescent="0.25">
      <c r="A73" s="58" t="s">
        <v>392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x14ac:dyDescent="0.25">
      <c r="A74" s="58" t="s">
        <v>393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58" t="s">
        <v>394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117162740.00000001</v>
      </c>
      <c r="C77" s="61">
        <f t="shared" ref="C77:F77" si="9">C43+C9</f>
        <v>0</v>
      </c>
      <c r="D77" s="61">
        <f t="shared" si="9"/>
        <v>117162740.00000001</v>
      </c>
      <c r="E77" s="61">
        <f t="shared" si="9"/>
        <v>24293940.260000002</v>
      </c>
      <c r="F77" s="61">
        <f t="shared" si="9"/>
        <v>24293940.260000002</v>
      </c>
      <c r="G77" s="61">
        <f>G43+G9</f>
        <v>92868799.74000001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0</v>
      </c>
      <c r="Q2" s="13">
        <f>'Formato 6 c)'!C9</f>
        <v>0</v>
      </c>
      <c r="R2" s="13">
        <f>'Formato 6 c)'!D9</f>
        <v>0</v>
      </c>
      <c r="S2" s="13">
        <f>'Formato 6 c)'!E9</f>
        <v>0</v>
      </c>
      <c r="T2" s="13">
        <f>'Formato 6 c)'!F9</f>
        <v>0</v>
      </c>
      <c r="U2" s="13">
        <f>'Formato 6 c)'!G9</f>
        <v>0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0</v>
      </c>
      <c r="Q12" s="13">
        <f>'Formato 6 c)'!C19</f>
        <v>0</v>
      </c>
      <c r="R12" s="13">
        <f>'Formato 6 c)'!D19</f>
        <v>0</v>
      </c>
      <c r="S12" s="13">
        <f>'Formato 6 c)'!E19</f>
        <v>0</v>
      </c>
      <c r="T12" s="13">
        <f>'Formato 6 c)'!F19</f>
        <v>0</v>
      </c>
      <c r="U12" s="13">
        <f>'Formato 6 c)'!G19</f>
        <v>0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ht="14.25" x14ac:dyDescent="0.4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117162740.00000001</v>
      </c>
      <c r="Q35" s="13">
        <f>'Formato 6 c)'!C43</f>
        <v>0</v>
      </c>
      <c r="R35" s="13">
        <f>'Formato 6 c)'!D43</f>
        <v>117162740.00000001</v>
      </c>
      <c r="S35" s="13">
        <f>'Formato 6 c)'!E43</f>
        <v>24293940.260000002</v>
      </c>
      <c r="T35" s="13">
        <f>'Formato 6 c)'!F43</f>
        <v>24293940.260000002</v>
      </c>
      <c r="U35" s="13">
        <f>'Formato 6 c)'!G43</f>
        <v>92868799.74000001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117162740.00000001</v>
      </c>
      <c r="Q36" s="13">
        <f>'Formato 6 c)'!C44</f>
        <v>0</v>
      </c>
      <c r="R36" s="13">
        <f>'Formato 6 c)'!D44</f>
        <v>117162740.00000001</v>
      </c>
      <c r="S36" s="13">
        <f>'Formato 6 c)'!E44</f>
        <v>24293940.260000002</v>
      </c>
      <c r="T36" s="13">
        <f>'Formato 6 c)'!F44</f>
        <v>24293940.260000002</v>
      </c>
      <c r="U36" s="13">
        <f>'Formato 6 c)'!G44</f>
        <v>92868799.74000001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117162740.00000001</v>
      </c>
      <c r="Q43" s="13">
        <f>'Formato 6 c)'!C51</f>
        <v>0</v>
      </c>
      <c r="R43" s="13">
        <f>'Formato 6 c)'!D51</f>
        <v>117162740.00000001</v>
      </c>
      <c r="S43" s="13">
        <f>'Formato 6 c)'!E51</f>
        <v>24293940.260000002</v>
      </c>
      <c r="T43" s="13">
        <f>'Formato 6 c)'!F51</f>
        <v>24293940.260000002</v>
      </c>
      <c r="U43" s="13">
        <f>'Formato 6 c)'!G51</f>
        <v>92868799.74000001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117162740.00000001</v>
      </c>
      <c r="Q68" s="13">
        <f>'Formato 6 c)'!C77</f>
        <v>0</v>
      </c>
      <c r="R68" s="13">
        <f>'Formato 6 c)'!D77</f>
        <v>117162740.00000001</v>
      </c>
      <c r="S68" s="13">
        <f>'Formato 6 c)'!E77</f>
        <v>24293940.260000002</v>
      </c>
      <c r="T68" s="13">
        <f>'Formato 6 c)'!F77</f>
        <v>24293940.260000002</v>
      </c>
      <c r="U68" s="13">
        <f>'Formato 6 c)'!G77</f>
        <v>92868799.74000001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León Gto, Gobierno del Estado de Guanajuato</v>
      </c>
    </row>
    <row r="7" spans="2:3" ht="14.25" x14ac:dyDescent="0.45">
      <c r="C7" t="str">
        <f>CONCATENATE(ENTE_PUBLICO," (a)")</f>
        <v>Patronato de Bomberos de León Gto,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1147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18">
        <v>2023</v>
      </c>
    </row>
    <row r="14" spans="2:3" ht="14.25" x14ac:dyDescent="0.45">
      <c r="B14" t="s">
        <v>793</v>
      </c>
      <c r="C14" s="18" t="s">
        <v>3303</v>
      </c>
    </row>
    <row r="15" spans="2:3" ht="14.25" x14ac:dyDescent="0.45">
      <c r="C15" s="18">
        <v>1</v>
      </c>
    </row>
    <row r="16" spans="2:3" ht="14.25" x14ac:dyDescent="0.45">
      <c r="C16" s="18" t="s">
        <v>3304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2023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2023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2023 (m = g – l)</v>
      </c>
    </row>
    <row r="20" spans="4:9" ht="57" x14ac:dyDescent="0.45">
      <c r="D20" s="15" t="str">
        <f>CONCATENATE(ANIO_INFORME, " (d)")</f>
        <v>2023 (d)</v>
      </c>
      <c r="E20" s="16" t="str">
        <f>CONCATENATE("31 de diciembre de ",ANIO_INFORME-1, " (e)")</f>
        <v>31 de diciembre de 2022 (e)</v>
      </c>
      <c r="F20" s="25" t="str">
        <f>CONCATENATE("Saldo al 31 de diciembre de ",ANIO_INFORME-1, " (d)")</f>
        <v>Saldo al 31 de diciembre de 2022 (d)</v>
      </c>
    </row>
    <row r="23" spans="4:9" ht="14.25" x14ac:dyDescent="0.45">
      <c r="D23" s="27">
        <f>ANIO_INFORME + 1</f>
        <v>2024</v>
      </c>
      <c r="E23" s="28" t="str">
        <f>CONCATENATE(ANIO_INFORME + 2, " (d)")</f>
        <v>2025 (d)</v>
      </c>
      <c r="F23" s="28" t="str">
        <f>CONCATENATE(ANIO_INFORME + 3, " (d)")</f>
        <v>2026 (d)</v>
      </c>
      <c r="G23" s="28" t="str">
        <f>CONCATENATE(ANIO_INFORME + 4, " (d)")</f>
        <v>2027 (d)</v>
      </c>
      <c r="H23" s="28" t="str">
        <f>CONCATENATE(ANIO_INFORME + 5, " (d)")</f>
        <v>2028 (d)</v>
      </c>
      <c r="I23" s="28" t="str">
        <f>CONCATENATE(ANIO_INFORME + 6, " (d)")</f>
        <v>2029 (d)</v>
      </c>
    </row>
    <row r="25" spans="4:9" x14ac:dyDescent="0.25">
      <c r="D25" s="29" t="str">
        <f>CONCATENATE(ANIO_INFORME - 5, " ",CHAR(185)," (c)")</f>
        <v>2018 ¹ (c)</v>
      </c>
      <c r="E25" s="29" t="str">
        <f>CONCATENATE(ANIO_INFORME - 4, " ",CHAR(185)," (c)")</f>
        <v>2019 ¹ (c)</v>
      </c>
      <c r="F25" s="29" t="str">
        <f>CONCATENATE(ANIO_INFORME - 3, " ",CHAR(185)," (c)")</f>
        <v>2020 ¹ (c)</v>
      </c>
      <c r="G25" s="29" t="str">
        <f>CONCATENATE(ANIO_INFORME - 2, " ",CHAR(185)," (c)")</f>
        <v>2021 ¹ (c)</v>
      </c>
      <c r="H25" s="29" t="str">
        <f>CONCATENATE(ANIO_INFORME - 1, " ",CHAR(185)," (c)")</f>
        <v>2022 ¹ (c)</v>
      </c>
      <c r="I25" s="27">
        <f>ANIO_INFORME</f>
        <v>2023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view="pageBreakPreview" zoomScale="60" zoomScaleNormal="61" workbookViewId="0">
      <selection activeCell="D16" sqref="D1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4" t="s">
        <v>3287</v>
      </c>
      <c r="B1" s="143"/>
      <c r="C1" s="143"/>
      <c r="D1" s="143"/>
      <c r="E1" s="143"/>
      <c r="F1" s="143"/>
      <c r="G1" s="143"/>
    </row>
    <row r="2" spans="1:7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29"/>
      <c r="G2" s="130"/>
    </row>
    <row r="3" spans="1:7" x14ac:dyDescent="0.25">
      <c r="A3" s="131" t="s">
        <v>277</v>
      </c>
      <c r="B3" s="132"/>
      <c r="C3" s="132"/>
      <c r="D3" s="132"/>
      <c r="E3" s="132"/>
      <c r="F3" s="132"/>
      <c r="G3" s="133"/>
    </row>
    <row r="4" spans="1:7" x14ac:dyDescent="0.25">
      <c r="A4" s="131" t="s">
        <v>399</v>
      </c>
      <c r="B4" s="132"/>
      <c r="C4" s="132"/>
      <c r="D4" s="132"/>
      <c r="E4" s="132"/>
      <c r="F4" s="132"/>
      <c r="G4" s="133"/>
    </row>
    <row r="5" spans="1:7" ht="14.25" x14ac:dyDescent="0.45">
      <c r="A5" s="131" t="str">
        <f>TRIMESTRE</f>
        <v>Del 1 de enero al 30 de marzo de 2023 (b)</v>
      </c>
      <c r="B5" s="132"/>
      <c r="C5" s="132"/>
      <c r="D5" s="132"/>
      <c r="E5" s="132"/>
      <c r="F5" s="132"/>
      <c r="G5" s="133"/>
    </row>
    <row r="6" spans="1:7" ht="14.25" x14ac:dyDescent="0.45">
      <c r="A6" s="134" t="s">
        <v>118</v>
      </c>
      <c r="B6" s="135"/>
      <c r="C6" s="135"/>
      <c r="D6" s="135"/>
      <c r="E6" s="135"/>
      <c r="F6" s="135"/>
      <c r="G6" s="136"/>
    </row>
    <row r="7" spans="1:7" x14ac:dyDescent="0.25">
      <c r="A7" s="140" t="s">
        <v>361</v>
      </c>
      <c r="B7" s="145" t="s">
        <v>279</v>
      </c>
      <c r="C7" s="145"/>
      <c r="D7" s="145"/>
      <c r="E7" s="145"/>
      <c r="F7" s="145"/>
      <c r="G7" s="145" t="s">
        <v>280</v>
      </c>
    </row>
    <row r="8" spans="1:7" ht="29.25" customHeight="1" x14ac:dyDescent="0.25">
      <c r="A8" s="141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0"/>
    </row>
    <row r="9" spans="1:7" ht="14.25" x14ac:dyDescent="0.45">
      <c r="A9" s="44" t="s">
        <v>400</v>
      </c>
      <c r="B9" s="55">
        <f>SUM(B10,B11,B12,B15,B16,B19)</f>
        <v>0</v>
      </c>
      <c r="C9" s="55">
        <f t="shared" ref="C9:F9" si="0">SUM(C10,C11,C12,C15,C16,C19)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>SUM(G10,G11,G12,G15,G16,G19)</f>
        <v>0</v>
      </c>
    </row>
    <row r="10" spans="1:7" x14ac:dyDescent="0.25">
      <c r="A10" s="45" t="s">
        <v>401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x14ac:dyDescent="0.25">
      <c r="A11" s="45" t="s">
        <v>402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ht="14.25" x14ac:dyDescent="0.4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x14ac:dyDescent="0.25">
      <c r="A13" s="53" t="s">
        <v>404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x14ac:dyDescent="0.25">
      <c r="A14" s="53" t="s">
        <v>405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x14ac:dyDescent="0.25">
      <c r="A15" s="45" t="s">
        <v>406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4.25" x14ac:dyDescent="0.45">
      <c r="A18" s="53" t="s">
        <v>409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ht="14.25" x14ac:dyDescent="0.45">
      <c r="A19" s="45" t="s">
        <v>410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99478087.000000015</v>
      </c>
      <c r="C21" s="55">
        <f t="shared" ref="C21:F21" si="3">SUM(C22,C23,C24,C27,C28,C31)</f>
        <v>0</v>
      </c>
      <c r="D21" s="55">
        <f t="shared" si="3"/>
        <v>99478087.000000015</v>
      </c>
      <c r="E21" s="55">
        <f t="shared" si="3"/>
        <v>19225835.82</v>
      </c>
      <c r="F21" s="55">
        <f t="shared" si="3"/>
        <v>19225835.82</v>
      </c>
      <c r="G21" s="55">
        <f>SUM(G22,G23,G24,G27,G28,G31)</f>
        <v>80252251.180000007</v>
      </c>
    </row>
    <row r="22" spans="1:7" s="18" customFormat="1" x14ac:dyDescent="0.25">
      <c r="A22" s="45" t="s">
        <v>401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7" s="18" customFormat="1" x14ac:dyDescent="0.25">
      <c r="A23" s="45" t="s">
        <v>402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s="18" customFormat="1" x14ac:dyDescent="0.25">
      <c r="A26" s="53" t="s">
        <v>405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s="18" customFormat="1" x14ac:dyDescent="0.25">
      <c r="A27" s="45" t="s">
        <v>406</v>
      </c>
      <c r="B27" s="56">
        <v>99478087.000000015</v>
      </c>
      <c r="C27" s="56">
        <v>0</v>
      </c>
      <c r="D27" s="56">
        <v>99478087.000000015</v>
      </c>
      <c r="E27" s="56">
        <v>19225835.82</v>
      </c>
      <c r="F27" s="56">
        <v>19225835.82</v>
      </c>
      <c r="G27" s="56">
        <v>80252251.180000007</v>
      </c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</row>
    <row r="30" spans="1:7" s="18" customFormat="1" x14ac:dyDescent="0.25">
      <c r="A30" s="53" t="s">
        <v>409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7" s="18" customFormat="1" x14ac:dyDescent="0.25">
      <c r="A31" s="45" t="s">
        <v>410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99478087.000000015</v>
      </c>
      <c r="C33" s="55">
        <f t="shared" ref="C33:G33" si="6">C21+C9</f>
        <v>0</v>
      </c>
      <c r="D33" s="55">
        <f t="shared" si="6"/>
        <v>99478087.000000015</v>
      </c>
      <c r="E33" s="55">
        <f t="shared" si="6"/>
        <v>19225835.82</v>
      </c>
      <c r="F33" s="55">
        <f t="shared" si="6"/>
        <v>19225835.82</v>
      </c>
      <c r="G33" s="55">
        <f t="shared" si="6"/>
        <v>80252251.180000007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0</v>
      </c>
      <c r="Q2" s="13">
        <f>'Formato 6 d)'!C9</f>
        <v>0</v>
      </c>
      <c r="R2" s="13">
        <f>'Formato 6 d)'!D9</f>
        <v>0</v>
      </c>
      <c r="S2" s="13">
        <f>'Formato 6 d)'!E9</f>
        <v>0</v>
      </c>
      <c r="T2" s="13">
        <f>'Formato 6 d)'!F9</f>
        <v>0</v>
      </c>
      <c r="U2" s="13">
        <f>'Formato 6 d)'!G9</f>
        <v>0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0</v>
      </c>
      <c r="Q3" s="13">
        <f>'Formato 6 d)'!C10</f>
        <v>0</v>
      </c>
      <c r="R3" s="13">
        <f>'Formato 6 d)'!D10</f>
        <v>0</v>
      </c>
      <c r="S3" s="13">
        <f>'Formato 6 d)'!E10</f>
        <v>0</v>
      </c>
      <c r="T3" s="13">
        <f>'Formato 6 d)'!F10</f>
        <v>0</v>
      </c>
      <c r="U3" s="13">
        <f>'Formato 6 d)'!G10</f>
        <v>0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99478087.000000015</v>
      </c>
      <c r="Q13" s="13">
        <f>'Formato 6 d)'!C21</f>
        <v>0</v>
      </c>
      <c r="R13" s="13">
        <f>'Formato 6 d)'!D21</f>
        <v>99478087.000000015</v>
      </c>
      <c r="S13" s="13">
        <f>'Formato 6 d)'!E21</f>
        <v>19225835.82</v>
      </c>
      <c r="T13" s="13">
        <f>'Formato 6 d)'!F21</f>
        <v>19225835.82</v>
      </c>
      <c r="U13" s="13">
        <f>'Formato 6 d)'!G21</f>
        <v>80252251.180000007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99478087.000000015</v>
      </c>
      <c r="Q19" s="13">
        <f>'Formato 6 d)'!C27</f>
        <v>0</v>
      </c>
      <c r="R19" s="13">
        <f>'Formato 6 d)'!D27</f>
        <v>99478087.000000015</v>
      </c>
      <c r="S19" s="13">
        <f>'Formato 6 d)'!E27</f>
        <v>19225835.82</v>
      </c>
      <c r="T19" s="13">
        <f>'Formato 6 d)'!F27</f>
        <v>19225835.82</v>
      </c>
      <c r="U19" s="13">
        <f>'Formato 6 d)'!G27</f>
        <v>80252251.180000007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99478087.000000015</v>
      </c>
      <c r="Q24" s="13">
        <f>'Formato 6 d)'!C33</f>
        <v>0</v>
      </c>
      <c r="R24" s="13">
        <f>'Formato 6 d)'!D33</f>
        <v>99478087.000000015</v>
      </c>
      <c r="S24" s="13">
        <f>'Formato 6 d)'!E33</f>
        <v>19225835.82</v>
      </c>
      <c r="T24" s="13">
        <f>'Formato 6 d)'!F33</f>
        <v>19225835.82</v>
      </c>
      <c r="U24" s="13">
        <f>'Formato 6 d)'!G33</f>
        <v>80252251.180000007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18" zoomScale="85" zoomScaleNormal="85" zoomScalePageLayoutView="90" workbookViewId="0">
      <selection activeCell="D12" sqref="D1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43" t="s">
        <v>413</v>
      </c>
      <c r="B1" s="143"/>
      <c r="C1" s="143"/>
      <c r="D1" s="143"/>
      <c r="E1" s="143"/>
      <c r="F1" s="143"/>
      <c r="G1" s="143"/>
    </row>
    <row r="2" spans="1:7" ht="14.25" x14ac:dyDescent="0.45">
      <c r="A2" s="128" t="str">
        <f>ENTIDAD</f>
        <v>Municipio de León, Gobierno del Estado de Guanajuato</v>
      </c>
      <c r="B2" s="129"/>
      <c r="C2" s="129"/>
      <c r="D2" s="129"/>
      <c r="E2" s="129"/>
      <c r="F2" s="129"/>
      <c r="G2" s="130"/>
    </row>
    <row r="3" spans="1:7" ht="14.25" x14ac:dyDescent="0.45">
      <c r="A3" s="131" t="s">
        <v>414</v>
      </c>
      <c r="B3" s="132"/>
      <c r="C3" s="132"/>
      <c r="D3" s="132"/>
      <c r="E3" s="132"/>
      <c r="F3" s="132"/>
      <c r="G3" s="133"/>
    </row>
    <row r="4" spans="1:7" ht="14.25" x14ac:dyDescent="0.45">
      <c r="A4" s="131" t="s">
        <v>118</v>
      </c>
      <c r="B4" s="132"/>
      <c r="C4" s="132"/>
      <c r="D4" s="132"/>
      <c r="E4" s="132"/>
      <c r="F4" s="132"/>
      <c r="G4" s="133"/>
    </row>
    <row r="5" spans="1:7" ht="14.25" x14ac:dyDescent="0.45">
      <c r="A5" s="131" t="s">
        <v>415</v>
      </c>
      <c r="B5" s="132"/>
      <c r="C5" s="132"/>
      <c r="D5" s="132"/>
      <c r="E5" s="132"/>
      <c r="F5" s="132"/>
      <c r="G5" s="133"/>
    </row>
    <row r="6" spans="1:7" x14ac:dyDescent="0.25">
      <c r="A6" s="140" t="s">
        <v>3288</v>
      </c>
      <c r="B6" s="43">
        <f>ANIO1P</f>
        <v>2024</v>
      </c>
      <c r="C6" s="151" t="str">
        <f>ANIO2P</f>
        <v>2025 (d)</v>
      </c>
      <c r="D6" s="151" t="str">
        <f>ANIO3P</f>
        <v>2026 (d)</v>
      </c>
      <c r="E6" s="151" t="str">
        <f>ANIO4P</f>
        <v>2027 (d)</v>
      </c>
      <c r="F6" s="151" t="str">
        <f>ANIO5P</f>
        <v>2028 (d)</v>
      </c>
      <c r="G6" s="151" t="str">
        <f>ANIO6P</f>
        <v>2029 (d)</v>
      </c>
    </row>
    <row r="7" spans="1:7" ht="48" customHeight="1" x14ac:dyDescent="0.25">
      <c r="A7" s="141"/>
      <c r="B7" s="73" t="s">
        <v>3291</v>
      </c>
      <c r="C7" s="152"/>
      <c r="D7" s="152"/>
      <c r="E7" s="152"/>
      <c r="F7" s="152"/>
      <c r="G7" s="152"/>
    </row>
    <row r="8" spans="1:7" x14ac:dyDescent="0.25">
      <c r="A8" s="44" t="s">
        <v>421</v>
      </c>
      <c r="B8" s="28">
        <f>SUM(B9:B20)</f>
        <v>117162740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416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417</v>
      </c>
      <c r="B15" s="50">
        <v>7412604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418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8" t="s">
        <v>419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5" t="s">
        <v>240</v>
      </c>
      <c r="B18" s="50">
        <v>109750136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45" t="s">
        <v>241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5" t="s">
        <v>420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ht="14.25" x14ac:dyDescent="0.45">
      <c r="A21" s="46"/>
      <c r="B21" s="46"/>
      <c r="C21" s="46"/>
      <c r="D21" s="46"/>
      <c r="E21" s="46"/>
      <c r="F21" s="46"/>
      <c r="G21" s="46"/>
    </row>
    <row r="22" spans="1:7" ht="14.25" x14ac:dyDescent="0.4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ht="14.25" x14ac:dyDescent="0.45">
      <c r="A23" s="45" t="s">
        <v>423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ht="14.25" x14ac:dyDescent="0.45">
      <c r="A24" s="45" t="s">
        <v>424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265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266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117162740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48" t="s">
        <v>273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117162740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7412604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109750136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117162740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1" zoomScale="90" zoomScaleNormal="90" workbookViewId="0">
      <selection activeCell="D26" sqref="D26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43" t="s">
        <v>451</v>
      </c>
      <c r="B1" s="143"/>
      <c r="C1" s="143"/>
      <c r="D1" s="143"/>
      <c r="E1" s="143"/>
      <c r="F1" s="143"/>
      <c r="G1" s="143"/>
    </row>
    <row r="2" spans="1:7" ht="14.25" x14ac:dyDescent="0.45">
      <c r="A2" s="128" t="str">
        <f>ENTIDAD</f>
        <v>Municipio de León, Gobierno del Estado de Guanajuato</v>
      </c>
      <c r="B2" s="129"/>
      <c r="C2" s="129"/>
      <c r="D2" s="129"/>
      <c r="E2" s="129"/>
      <c r="F2" s="129"/>
      <c r="G2" s="130"/>
    </row>
    <row r="3" spans="1:7" ht="14.25" x14ac:dyDescent="0.45">
      <c r="A3" s="131" t="s">
        <v>452</v>
      </c>
      <c r="B3" s="132"/>
      <c r="C3" s="132"/>
      <c r="D3" s="132"/>
      <c r="E3" s="132"/>
      <c r="F3" s="132"/>
      <c r="G3" s="133"/>
    </row>
    <row r="4" spans="1:7" ht="14.25" x14ac:dyDescent="0.45">
      <c r="A4" s="131" t="s">
        <v>118</v>
      </c>
      <c r="B4" s="132"/>
      <c r="C4" s="132"/>
      <c r="D4" s="132"/>
      <c r="E4" s="132"/>
      <c r="F4" s="132"/>
      <c r="G4" s="133"/>
    </row>
    <row r="5" spans="1:7" ht="14.25" x14ac:dyDescent="0.45">
      <c r="A5" s="131" t="s">
        <v>415</v>
      </c>
      <c r="B5" s="132"/>
      <c r="C5" s="132"/>
      <c r="D5" s="132"/>
      <c r="E5" s="132"/>
      <c r="F5" s="132"/>
      <c r="G5" s="133"/>
    </row>
    <row r="6" spans="1:7" x14ac:dyDescent="0.25">
      <c r="A6" s="153" t="s">
        <v>3142</v>
      </c>
      <c r="B6" s="43">
        <f>ANIO1P</f>
        <v>2024</v>
      </c>
      <c r="C6" s="151" t="str">
        <f>ANIO2P</f>
        <v>2025 (d)</v>
      </c>
      <c r="D6" s="151" t="str">
        <f>ANIO3P</f>
        <v>2026 (d)</v>
      </c>
      <c r="E6" s="151" t="str">
        <f>ANIO4P</f>
        <v>2027 (d)</v>
      </c>
      <c r="F6" s="151" t="str">
        <f>ANIO5P</f>
        <v>2028 (d)</v>
      </c>
      <c r="G6" s="151" t="str">
        <f>ANIO6P</f>
        <v>2029 (d)</v>
      </c>
    </row>
    <row r="7" spans="1:7" ht="48" customHeight="1" x14ac:dyDescent="0.25">
      <c r="A7" s="154"/>
      <c r="B7" s="73" t="s">
        <v>3291</v>
      </c>
      <c r="C7" s="152"/>
      <c r="D7" s="152"/>
      <c r="E7" s="152"/>
      <c r="F7" s="152"/>
      <c r="G7" s="152"/>
    </row>
    <row r="8" spans="1:7" x14ac:dyDescent="0.25">
      <c r="A8" s="44" t="s">
        <v>453</v>
      </c>
      <c r="B8" s="28">
        <f>SUM(B9:B17)</f>
        <v>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455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456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457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459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460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461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462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14.25" x14ac:dyDescent="0.4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117162740.00000001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>
        <v>99478087.000000015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5" t="s">
        <v>455</v>
      </c>
      <c r="B21" s="50">
        <v>10272049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45" t="s">
        <v>456</v>
      </c>
      <c r="B22" s="50">
        <v>7057540.2699999996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457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458</v>
      </c>
      <c r="B24" s="50">
        <v>355063.73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459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460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464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462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117162740.00000001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117162740.00000001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99478087.000000015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10272049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7057540.2699999996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355063.73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117162740.00000001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73" zoomScaleNormal="73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3" t="s">
        <v>466</v>
      </c>
      <c r="B1" s="143"/>
      <c r="C1" s="143"/>
      <c r="D1" s="143"/>
      <c r="E1" s="143"/>
      <c r="F1" s="143"/>
      <c r="G1" s="143"/>
    </row>
    <row r="2" spans="1:7" ht="14.25" x14ac:dyDescent="0.45">
      <c r="A2" s="128" t="str">
        <f>ENTIDAD</f>
        <v>Municipio de León, Gobierno del Estado de Guanajuato</v>
      </c>
      <c r="B2" s="129"/>
      <c r="C2" s="129"/>
      <c r="D2" s="129"/>
      <c r="E2" s="129"/>
      <c r="F2" s="129"/>
      <c r="G2" s="130"/>
    </row>
    <row r="3" spans="1:7" ht="14.25" x14ac:dyDescent="0.45">
      <c r="A3" s="131" t="s">
        <v>467</v>
      </c>
      <c r="B3" s="132"/>
      <c r="C3" s="132"/>
      <c r="D3" s="132"/>
      <c r="E3" s="132"/>
      <c r="F3" s="132"/>
      <c r="G3" s="133"/>
    </row>
    <row r="4" spans="1:7" ht="14.25" x14ac:dyDescent="0.45">
      <c r="A4" s="134" t="s">
        <v>118</v>
      </c>
      <c r="B4" s="135"/>
      <c r="C4" s="135"/>
      <c r="D4" s="135"/>
      <c r="E4" s="135"/>
      <c r="F4" s="135"/>
      <c r="G4" s="136"/>
    </row>
    <row r="5" spans="1:7" x14ac:dyDescent="0.25">
      <c r="A5" s="158" t="s">
        <v>3288</v>
      </c>
      <c r="B5" s="156" t="str">
        <f>ANIO5R</f>
        <v>2018 ¹ (c)</v>
      </c>
      <c r="C5" s="156" t="str">
        <f>ANIO4R</f>
        <v>2019 ¹ (c)</v>
      </c>
      <c r="D5" s="156" t="str">
        <f>ANIO3R</f>
        <v>2020 ¹ (c)</v>
      </c>
      <c r="E5" s="156" t="str">
        <f>ANIO2R</f>
        <v>2021 ¹ (c)</v>
      </c>
      <c r="F5" s="156" t="str">
        <f>ANIO1R</f>
        <v>2022 ¹ (c)</v>
      </c>
      <c r="G5" s="43">
        <f>ANIO_INFORME</f>
        <v>2023</v>
      </c>
    </row>
    <row r="6" spans="1:7" ht="32.1" customHeight="1" x14ac:dyDescent="0.25">
      <c r="A6" s="146"/>
      <c r="B6" s="157"/>
      <c r="C6" s="157"/>
      <c r="D6" s="157"/>
      <c r="E6" s="157"/>
      <c r="F6" s="157"/>
      <c r="G6" s="73" t="s">
        <v>3294</v>
      </c>
    </row>
    <row r="7" spans="1:7" x14ac:dyDescent="0.25">
      <c r="A7" s="44" t="s">
        <v>468</v>
      </c>
      <c r="B7" s="28">
        <f>SUM(B8:B19)</f>
        <v>71515375.049999997</v>
      </c>
      <c r="C7" s="28">
        <f t="shared" ref="C7:G7" si="0">SUM(C8:C19)</f>
        <v>82619279.050000012</v>
      </c>
      <c r="D7" s="28">
        <f t="shared" si="0"/>
        <v>89477192.060000002</v>
      </c>
      <c r="E7" s="28">
        <f t="shared" si="0"/>
        <v>92914318.99000001</v>
      </c>
      <c r="F7" s="28">
        <f t="shared" si="0"/>
        <v>120441037.87</v>
      </c>
      <c r="G7" s="28">
        <f t="shared" si="0"/>
        <v>39348591.25</v>
      </c>
    </row>
    <row r="8" spans="1:7" x14ac:dyDescent="0.25">
      <c r="A8" s="45" t="s">
        <v>469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470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471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472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473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474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475</v>
      </c>
      <c r="B14" s="50">
        <v>10071669</v>
      </c>
      <c r="C14" s="50">
        <v>7354514.3200000003</v>
      </c>
      <c r="D14" s="50">
        <v>6575093.9100000001</v>
      </c>
      <c r="E14" s="50">
        <v>9056434.8699999992</v>
      </c>
      <c r="F14" s="50">
        <v>10479444.869999999</v>
      </c>
      <c r="G14" s="50">
        <v>2765212.37</v>
      </c>
    </row>
    <row r="15" spans="1:7" x14ac:dyDescent="0.25">
      <c r="A15" s="45" t="s">
        <v>476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477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3298</v>
      </c>
      <c r="B17" s="50">
        <v>61443706.049999997</v>
      </c>
      <c r="C17" s="50">
        <v>75264764.730000004</v>
      </c>
      <c r="D17" s="50">
        <v>82902098.150000006</v>
      </c>
      <c r="E17" s="50">
        <v>83857884.120000005</v>
      </c>
      <c r="F17" s="50">
        <v>109961593</v>
      </c>
      <c r="G17" s="50">
        <v>36583378.880000003</v>
      </c>
    </row>
    <row r="18" spans="1:7" x14ac:dyDescent="0.25">
      <c r="A18" s="45" t="s">
        <v>478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45" t="s">
        <v>479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481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482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483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484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4761497.62</v>
      </c>
      <c r="E28" s="51">
        <f t="shared" si="2"/>
        <v>0</v>
      </c>
      <c r="F28" s="51">
        <f t="shared" si="2"/>
        <v>417503.01</v>
      </c>
      <c r="G28" s="51">
        <f t="shared" si="2"/>
        <v>0</v>
      </c>
    </row>
    <row r="29" spans="1:7" x14ac:dyDescent="0.25">
      <c r="A29" s="45" t="s">
        <v>269</v>
      </c>
      <c r="B29" s="50">
        <v>0</v>
      </c>
      <c r="C29" s="50">
        <v>0</v>
      </c>
      <c r="D29" s="50">
        <v>4761497.62</v>
      </c>
      <c r="E29" s="50">
        <v>0</v>
      </c>
      <c r="F29" s="50">
        <v>417503.01</v>
      </c>
      <c r="G29" s="50">
        <v>0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71515375.049999997</v>
      </c>
      <c r="C31" s="51">
        <f t="shared" ref="C31:G31" si="3">C7+C21+C28</f>
        <v>82619279.050000012</v>
      </c>
      <c r="D31" s="51">
        <f t="shared" si="3"/>
        <v>94238689.680000007</v>
      </c>
      <c r="E31" s="51">
        <f t="shared" si="3"/>
        <v>92914318.99000001</v>
      </c>
      <c r="F31" s="51">
        <f t="shared" si="3"/>
        <v>120858540.88000001</v>
      </c>
      <c r="G31" s="51">
        <f t="shared" si="3"/>
        <v>39348591.25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ht="30" x14ac:dyDescent="0.25">
      <c r="A35" s="48" t="s">
        <v>488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5" t="s">
        <v>3292</v>
      </c>
      <c r="B39" s="155"/>
      <c r="C39" s="155"/>
      <c r="D39" s="155"/>
      <c r="E39" s="155"/>
      <c r="F39" s="155"/>
      <c r="G39" s="155"/>
    </row>
    <row r="40" spans="1:7" ht="15" customHeight="1" x14ac:dyDescent="0.25">
      <c r="A40" s="155" t="s">
        <v>3293</v>
      </c>
      <c r="B40" s="155"/>
      <c r="C40" s="155"/>
      <c r="D40" s="155"/>
      <c r="E40" s="155"/>
      <c r="F40" s="155"/>
      <c r="G40" s="15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71515375.049999997</v>
      </c>
      <c r="Q2" s="13">
        <f>'Formato 7 c)'!C7</f>
        <v>82619279.050000012</v>
      </c>
      <c r="R2" s="13">
        <f>'Formato 7 c)'!D7</f>
        <v>89477192.060000002</v>
      </c>
      <c r="S2" s="13">
        <f>'Formato 7 c)'!E7</f>
        <v>92914318.99000001</v>
      </c>
      <c r="T2" s="13">
        <f>'Formato 7 c)'!F7</f>
        <v>120441037.87</v>
      </c>
      <c r="U2" s="13">
        <f>'Formato 7 c)'!G7</f>
        <v>39348591.25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10071669</v>
      </c>
      <c r="Q9" s="13">
        <f>'Formato 7 c)'!C14</f>
        <v>7354514.3200000003</v>
      </c>
      <c r="R9" s="13">
        <f>'Formato 7 c)'!D14</f>
        <v>6575093.9100000001</v>
      </c>
      <c r="S9" s="13">
        <f>'Formato 7 c)'!E14</f>
        <v>9056434.8699999992</v>
      </c>
      <c r="T9" s="13">
        <f>'Formato 7 c)'!F14</f>
        <v>10479444.869999999</v>
      </c>
      <c r="U9" s="13">
        <f>'Formato 7 c)'!G14</f>
        <v>2765212.37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61443706.049999997</v>
      </c>
      <c r="Q12" s="13">
        <f>'Formato 7 c)'!C17</f>
        <v>75264764.730000004</v>
      </c>
      <c r="R12" s="13">
        <f>'Formato 7 c)'!D17</f>
        <v>82902098.150000006</v>
      </c>
      <c r="S12" s="13">
        <f>'Formato 7 c)'!E17</f>
        <v>83857884.120000005</v>
      </c>
      <c r="T12" s="13">
        <f>'Formato 7 c)'!F17</f>
        <v>109961593</v>
      </c>
      <c r="U12" s="13">
        <f>'Formato 7 c)'!G17</f>
        <v>36583378.880000003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4761497.62</v>
      </c>
      <c r="S21" s="13">
        <f>'Formato 7 c)'!E28</f>
        <v>0</v>
      </c>
      <c r="T21" s="13">
        <f>'Formato 7 c)'!F28</f>
        <v>417503.01</v>
      </c>
      <c r="U21" s="13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4761497.62</v>
      </c>
      <c r="S22" s="13">
        <f>'Formato 7 c)'!E29</f>
        <v>0</v>
      </c>
      <c r="T22" s="13">
        <f>'Formato 7 c)'!F29</f>
        <v>417503.01</v>
      </c>
      <c r="U22" s="13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71515375.049999997</v>
      </c>
      <c r="Q23" s="13">
        <f>'Formato 7 c)'!C31</f>
        <v>82619279.050000012</v>
      </c>
      <c r="R23" s="13">
        <f>'Formato 7 c)'!D31</f>
        <v>94238689.680000007</v>
      </c>
      <c r="S23" s="13">
        <f>'Formato 7 c)'!E31</f>
        <v>92914318.99000001</v>
      </c>
      <c r="T23" s="13">
        <f>'Formato 7 c)'!F31</f>
        <v>120858540.88000001</v>
      </c>
      <c r="U23" s="13">
        <f>'Formato 7 c)'!G31</f>
        <v>39348591.25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3" zoomScale="90" zoomScaleNormal="90" workbookViewId="0">
      <selection activeCell="G25" sqref="G25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3" t="s">
        <v>490</v>
      </c>
      <c r="B1" s="143"/>
      <c r="C1" s="143"/>
      <c r="D1" s="143"/>
      <c r="E1" s="143"/>
      <c r="F1" s="143"/>
      <c r="G1" s="143"/>
    </row>
    <row r="2" spans="1:7" ht="14.25" x14ac:dyDescent="0.45">
      <c r="A2" s="128" t="str">
        <f>ENTIDAD</f>
        <v>Municipio de León, Gobierno del Estado de Guanajuato</v>
      </c>
      <c r="B2" s="129"/>
      <c r="C2" s="129"/>
      <c r="D2" s="129"/>
      <c r="E2" s="129"/>
      <c r="F2" s="129"/>
      <c r="G2" s="130"/>
    </row>
    <row r="3" spans="1:7" ht="14.25" x14ac:dyDescent="0.45">
      <c r="A3" s="131" t="s">
        <v>491</v>
      </c>
      <c r="B3" s="132"/>
      <c r="C3" s="132"/>
      <c r="D3" s="132"/>
      <c r="E3" s="132"/>
      <c r="F3" s="132"/>
      <c r="G3" s="133"/>
    </row>
    <row r="4" spans="1:7" ht="14.25" x14ac:dyDescent="0.45">
      <c r="A4" s="134" t="s">
        <v>118</v>
      </c>
      <c r="B4" s="135"/>
      <c r="C4" s="135"/>
      <c r="D4" s="135"/>
      <c r="E4" s="135"/>
      <c r="F4" s="135"/>
      <c r="G4" s="136"/>
    </row>
    <row r="5" spans="1:7" x14ac:dyDescent="0.25">
      <c r="A5" s="159" t="s">
        <v>3142</v>
      </c>
      <c r="B5" s="156" t="str">
        <f>ANIO5R</f>
        <v>2018 ¹ (c)</v>
      </c>
      <c r="C5" s="156" t="str">
        <f>ANIO4R</f>
        <v>2019 ¹ (c)</v>
      </c>
      <c r="D5" s="156" t="str">
        <f>ANIO3R</f>
        <v>2020 ¹ (c)</v>
      </c>
      <c r="E5" s="156" t="str">
        <f>ANIO2R</f>
        <v>2021 ¹ (c)</v>
      </c>
      <c r="F5" s="156" t="str">
        <f>ANIO1R</f>
        <v>2022 ¹ (c)</v>
      </c>
      <c r="G5" s="43">
        <f>ANIO_INFORME</f>
        <v>2023</v>
      </c>
    </row>
    <row r="6" spans="1:7" ht="32.1" customHeight="1" x14ac:dyDescent="0.25">
      <c r="A6" s="160"/>
      <c r="B6" s="157"/>
      <c r="C6" s="157"/>
      <c r="D6" s="157"/>
      <c r="E6" s="157"/>
      <c r="F6" s="157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454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455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456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457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458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459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460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461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462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ht="14.25" x14ac:dyDescent="0.45">
      <c r="A17" s="46"/>
      <c r="B17" s="46"/>
      <c r="C17" s="46"/>
      <c r="D17" s="46"/>
      <c r="E17" s="46"/>
      <c r="F17" s="46"/>
      <c r="G17" s="46"/>
    </row>
    <row r="18" spans="1:7" ht="14.25" x14ac:dyDescent="0.45">
      <c r="A18" s="47" t="s">
        <v>493</v>
      </c>
      <c r="B18" s="51">
        <f>SUM(B19:B27)</f>
        <v>58498463.039999992</v>
      </c>
      <c r="C18" s="51">
        <f t="shared" ref="C18:G18" si="1">SUM(C19:C27)</f>
        <v>70343622.579999998</v>
      </c>
      <c r="D18" s="51">
        <f t="shared" si="1"/>
        <v>94029478.060000002</v>
      </c>
      <c r="E18" s="51">
        <f t="shared" si="1"/>
        <v>98587407.179999992</v>
      </c>
      <c r="F18" s="51">
        <f t="shared" si="1"/>
        <v>120858540.88000001</v>
      </c>
      <c r="G18" s="51">
        <f t="shared" si="1"/>
        <v>24293940.260000002</v>
      </c>
    </row>
    <row r="19" spans="1:7" x14ac:dyDescent="0.25">
      <c r="A19" s="45" t="s">
        <v>454</v>
      </c>
      <c r="B19" s="50">
        <v>47485781.259999998</v>
      </c>
      <c r="C19" s="50">
        <v>50288493.449999996</v>
      </c>
      <c r="D19" s="50">
        <v>79907611.650000006</v>
      </c>
      <c r="E19" s="50">
        <v>80596069.359999999</v>
      </c>
      <c r="F19" s="50">
        <v>93354640.890000001</v>
      </c>
      <c r="G19" s="50">
        <v>19225835.82</v>
      </c>
    </row>
    <row r="20" spans="1:7" x14ac:dyDescent="0.25">
      <c r="A20" s="45" t="s">
        <v>455</v>
      </c>
      <c r="B20" s="50">
        <v>4027682.82</v>
      </c>
      <c r="C20" s="50">
        <v>4540397.74</v>
      </c>
      <c r="D20" s="50">
        <v>6317537.870000001</v>
      </c>
      <c r="E20" s="50">
        <v>7268299.6800000006</v>
      </c>
      <c r="F20" s="50">
        <v>7436772.8700000001</v>
      </c>
      <c r="G20" s="50">
        <v>3036572.41</v>
      </c>
    </row>
    <row r="21" spans="1:7" x14ac:dyDescent="0.25">
      <c r="A21" s="45" t="s">
        <v>456</v>
      </c>
      <c r="B21" s="50">
        <v>5462400.7699999996</v>
      </c>
      <c r="C21" s="50">
        <v>6687374.6400000006</v>
      </c>
      <c r="D21" s="50">
        <v>6630105.8300000001</v>
      </c>
      <c r="E21" s="50">
        <v>10328115.93</v>
      </c>
      <c r="F21" s="50">
        <v>12908890.17</v>
      </c>
      <c r="G21" s="50">
        <v>1960073.75</v>
      </c>
    </row>
    <row r="22" spans="1:7" x14ac:dyDescent="0.25">
      <c r="A22" s="45" t="s">
        <v>457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458</v>
      </c>
      <c r="B23" s="50">
        <v>1522598.19</v>
      </c>
      <c r="C23" s="50">
        <v>8827356.75</v>
      </c>
      <c r="D23" s="50">
        <v>1174222.71</v>
      </c>
      <c r="E23" s="50">
        <v>394922.20999999996</v>
      </c>
      <c r="F23" s="50">
        <v>7158236.9499999993</v>
      </c>
      <c r="G23" s="50">
        <v>71458.28</v>
      </c>
    </row>
    <row r="24" spans="1:7" x14ac:dyDescent="0.25">
      <c r="A24" s="45" t="s">
        <v>459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460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464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462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58498463.039999992</v>
      </c>
      <c r="C29" s="50">
        <f t="shared" ref="C29:G29" si="2">C7+C18</f>
        <v>70343622.579999998</v>
      </c>
      <c r="D29" s="50">
        <f t="shared" si="2"/>
        <v>94029478.060000002</v>
      </c>
      <c r="E29" s="50">
        <f t="shared" si="2"/>
        <v>98587407.179999992</v>
      </c>
      <c r="F29" s="50">
        <f t="shared" si="2"/>
        <v>120858540.88000001</v>
      </c>
      <c r="G29" s="50">
        <f t="shared" si="2"/>
        <v>24293940.260000002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5" t="s">
        <v>3292</v>
      </c>
      <c r="B32" s="155"/>
      <c r="C32" s="155"/>
      <c r="D32" s="155"/>
      <c r="E32" s="155"/>
      <c r="F32" s="155"/>
      <c r="G32" s="155"/>
    </row>
    <row r="33" spans="1:7" x14ac:dyDescent="0.25">
      <c r="A33" s="155" t="s">
        <v>3293</v>
      </c>
      <c r="B33" s="155"/>
      <c r="C33" s="155"/>
      <c r="D33" s="155"/>
      <c r="E33" s="155"/>
      <c r="F33" s="155"/>
      <c r="G33" s="15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0</v>
      </c>
      <c r="U2" s="13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0</v>
      </c>
      <c r="U3" s="13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0</v>
      </c>
      <c r="U4" s="13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0</v>
      </c>
      <c r="U5" s="13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0</v>
      </c>
      <c r="U6" s="13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0</v>
      </c>
      <c r="U7" s="13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58498463.039999992</v>
      </c>
      <c r="Q12" s="13">
        <f>'Formato 7 d)'!C18</f>
        <v>70343622.579999998</v>
      </c>
      <c r="R12" s="13">
        <f>'Formato 7 d)'!D18</f>
        <v>94029478.060000002</v>
      </c>
      <c r="S12" s="13">
        <f>'Formato 7 d)'!E18</f>
        <v>98587407.179999992</v>
      </c>
      <c r="T12" s="13">
        <f>'Formato 7 d)'!F18</f>
        <v>120858540.88000001</v>
      </c>
      <c r="U12" s="13">
        <f>'Formato 7 d)'!G18</f>
        <v>24293940.260000002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47485781.259999998</v>
      </c>
      <c r="Q13" s="13">
        <f>'Formato 7 d)'!C19</f>
        <v>50288493.449999996</v>
      </c>
      <c r="R13" s="13">
        <f>'Formato 7 d)'!D19</f>
        <v>79907611.650000006</v>
      </c>
      <c r="S13" s="13">
        <f>'Formato 7 d)'!E19</f>
        <v>80596069.359999999</v>
      </c>
      <c r="T13" s="13">
        <f>'Formato 7 d)'!F19</f>
        <v>93354640.890000001</v>
      </c>
      <c r="U13" s="13">
        <f>'Formato 7 d)'!G19</f>
        <v>19225835.82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4027682.82</v>
      </c>
      <c r="Q14" s="13">
        <f>'Formato 7 d)'!C20</f>
        <v>4540397.74</v>
      </c>
      <c r="R14" s="13">
        <f>'Formato 7 d)'!D20</f>
        <v>6317537.870000001</v>
      </c>
      <c r="S14" s="13">
        <f>'Formato 7 d)'!E20</f>
        <v>7268299.6800000006</v>
      </c>
      <c r="T14" s="13">
        <f>'Formato 7 d)'!F20</f>
        <v>7436772.8700000001</v>
      </c>
      <c r="U14" s="13">
        <f>'Formato 7 d)'!G20</f>
        <v>3036572.41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5462400.7699999996</v>
      </c>
      <c r="Q15" s="13">
        <f>'Formato 7 d)'!C21</f>
        <v>6687374.6400000006</v>
      </c>
      <c r="R15" s="13">
        <f>'Formato 7 d)'!D21</f>
        <v>6630105.8300000001</v>
      </c>
      <c r="S15" s="13">
        <f>'Formato 7 d)'!E21</f>
        <v>10328115.93</v>
      </c>
      <c r="T15" s="13">
        <f>'Formato 7 d)'!F21</f>
        <v>12908890.17</v>
      </c>
      <c r="U15" s="13">
        <f>'Formato 7 d)'!G21</f>
        <v>1960073.75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1522598.19</v>
      </c>
      <c r="Q17" s="13">
        <f>'Formato 7 d)'!C23</f>
        <v>8827356.75</v>
      </c>
      <c r="R17" s="13">
        <f>'Formato 7 d)'!D23</f>
        <v>1174222.71</v>
      </c>
      <c r="S17" s="13">
        <f>'Formato 7 d)'!E23</f>
        <v>394922.20999999996</v>
      </c>
      <c r="T17" s="13">
        <f>'Formato 7 d)'!F23</f>
        <v>7158236.9499999993</v>
      </c>
      <c r="U17" s="13">
        <f>'Formato 7 d)'!G23</f>
        <v>71458.28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58498463.039999992</v>
      </c>
      <c r="Q22" s="13">
        <f>'Formato 7 d)'!C29</f>
        <v>70343622.579999998</v>
      </c>
      <c r="R22" s="13">
        <f>'Formato 7 d)'!D29</f>
        <v>94029478.060000002</v>
      </c>
      <c r="S22" s="13">
        <f>'Formato 7 d)'!E29</f>
        <v>98587407.179999992</v>
      </c>
      <c r="T22" s="13">
        <f>'Formato 7 d)'!F29</f>
        <v>120858540.88000001</v>
      </c>
      <c r="U22" s="13">
        <f>'Formato 7 d)'!G29</f>
        <v>24293940.260000002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topLeftCell="A47" zoomScale="90" zoomScaleNormal="90" workbookViewId="0">
      <selection activeCell="E7" sqref="E7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7" t="s">
        <v>495</v>
      </c>
      <c r="B1" s="137"/>
      <c r="C1" s="137"/>
      <c r="D1" s="137"/>
      <c r="E1" s="137"/>
      <c r="F1" s="137"/>
      <c r="G1" s="90"/>
    </row>
    <row r="2" spans="1:7" ht="14.25" x14ac:dyDescent="0.45">
      <c r="A2" s="128" t="str">
        <f>ENTE_PUBLICO</f>
        <v>Patronato de Bomberos de León Gto, Gobierno del Estado de Guanajuato</v>
      </c>
      <c r="B2" s="129"/>
      <c r="C2" s="129"/>
      <c r="D2" s="129"/>
      <c r="E2" s="129"/>
      <c r="F2" s="130"/>
    </row>
    <row r="3" spans="1:7" ht="14.25" x14ac:dyDescent="0.45">
      <c r="A3" s="134" t="s">
        <v>496</v>
      </c>
      <c r="B3" s="135"/>
      <c r="C3" s="135"/>
      <c r="D3" s="135"/>
      <c r="E3" s="135"/>
      <c r="F3" s="136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</row>
    <row r="7" spans="1:7" x14ac:dyDescent="0.25">
      <c r="A7" s="54" t="s">
        <v>504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x14ac:dyDescent="0.25">
      <c r="A10" s="54" t="s">
        <v>506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</row>
    <row r="11" spans="1:7" x14ac:dyDescent="0.25">
      <c r="A11" s="58" t="s">
        <v>507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</row>
    <row r="12" spans="1:7" x14ac:dyDescent="0.25">
      <c r="A12" s="58" t="s">
        <v>508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</row>
    <row r="13" spans="1:7" x14ac:dyDescent="0.25">
      <c r="A13" s="58" t="s">
        <v>509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</row>
    <row r="14" spans="1:7" x14ac:dyDescent="0.25">
      <c r="A14" s="54" t="s">
        <v>510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</row>
    <row r="15" spans="1:7" x14ac:dyDescent="0.25">
      <c r="A15" s="58" t="s">
        <v>507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</row>
    <row r="16" spans="1:7" x14ac:dyDescent="0.25">
      <c r="A16" s="58" t="s">
        <v>508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</row>
    <row r="17" spans="1:6" x14ac:dyDescent="0.25">
      <c r="A17" s="58" t="s">
        <v>509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</row>
    <row r="18" spans="1:6" x14ac:dyDescent="0.25">
      <c r="A18" s="54" t="s">
        <v>511</v>
      </c>
      <c r="B18" s="118">
        <v>0</v>
      </c>
      <c r="C18" s="50">
        <v>0</v>
      </c>
      <c r="D18" s="50">
        <v>0</v>
      </c>
      <c r="E18" s="50">
        <v>0</v>
      </c>
      <c r="F18" s="50">
        <v>0</v>
      </c>
    </row>
    <row r="19" spans="1:6" x14ac:dyDescent="0.25">
      <c r="A19" s="54" t="s">
        <v>512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</row>
    <row r="20" spans="1:6" x14ac:dyDescent="0.25">
      <c r="A20" s="54" t="s">
        <v>513</v>
      </c>
      <c r="B20" s="119">
        <v>0</v>
      </c>
      <c r="C20" s="119">
        <v>0</v>
      </c>
      <c r="D20" s="119">
        <v>0</v>
      </c>
      <c r="E20" s="119">
        <v>0</v>
      </c>
      <c r="F20" s="119">
        <v>0</v>
      </c>
    </row>
    <row r="21" spans="1:6" x14ac:dyDescent="0.25">
      <c r="A21" s="54" t="s">
        <v>514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</row>
    <row r="22" spans="1:6" x14ac:dyDescent="0.25">
      <c r="A22" s="54" t="s">
        <v>515</v>
      </c>
      <c r="B22" s="119">
        <v>0</v>
      </c>
      <c r="C22" s="119">
        <v>0</v>
      </c>
      <c r="D22" s="119">
        <v>0</v>
      </c>
      <c r="E22" s="119">
        <v>0</v>
      </c>
      <c r="F22" s="119">
        <v>0</v>
      </c>
    </row>
    <row r="23" spans="1:6" x14ac:dyDescent="0.25">
      <c r="A23" s="54" t="s">
        <v>516</v>
      </c>
      <c r="B23" s="119">
        <v>0</v>
      </c>
      <c r="C23" s="119">
        <v>0</v>
      </c>
      <c r="D23" s="119">
        <v>0</v>
      </c>
      <c r="E23" s="119">
        <v>0</v>
      </c>
      <c r="F23" s="119">
        <v>0</v>
      </c>
    </row>
    <row r="24" spans="1:6" x14ac:dyDescent="0.25">
      <c r="A24" s="54" t="s">
        <v>517</v>
      </c>
      <c r="B24" s="120">
        <v>0</v>
      </c>
      <c r="C24" s="50">
        <v>0</v>
      </c>
      <c r="D24" s="50">
        <v>0</v>
      </c>
      <c r="E24" s="50">
        <v>0</v>
      </c>
      <c r="F24" s="50">
        <v>0</v>
      </c>
    </row>
    <row r="25" spans="1:6" x14ac:dyDescent="0.25">
      <c r="A25" s="54" t="s">
        <v>518</v>
      </c>
      <c r="B25" s="120">
        <v>0</v>
      </c>
      <c r="C25" s="50">
        <v>0</v>
      </c>
      <c r="D25" s="50">
        <v>0</v>
      </c>
      <c r="E25" s="50">
        <v>0</v>
      </c>
      <c r="F25" s="50">
        <v>0</v>
      </c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</row>
    <row r="32" spans="1:6" x14ac:dyDescent="0.25">
      <c r="A32" s="54" t="s">
        <v>510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</row>
    <row r="33" spans="1:6" x14ac:dyDescent="0.25">
      <c r="A33" s="54" t="s">
        <v>522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</row>
    <row r="37" spans="1:6" x14ac:dyDescent="0.25">
      <c r="A37" s="54" t="s">
        <v>525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</row>
    <row r="38" spans="1:6" x14ac:dyDescent="0.25">
      <c r="A38" s="54" t="s">
        <v>526</v>
      </c>
      <c r="B38" s="120">
        <v>0</v>
      </c>
      <c r="C38" s="50">
        <v>0</v>
      </c>
      <c r="D38" s="50">
        <v>0</v>
      </c>
      <c r="E38" s="50">
        <v>0</v>
      </c>
      <c r="F38" s="50">
        <v>0</v>
      </c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</row>
    <row r="44" spans="1:6" x14ac:dyDescent="0.25">
      <c r="A44" s="54" t="s">
        <v>530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6" x14ac:dyDescent="0.25">
      <c r="A45" s="54" t="s">
        <v>531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>
        <v>0</v>
      </c>
      <c r="C48" s="119">
        <v>0</v>
      </c>
      <c r="D48" s="119">
        <v>0</v>
      </c>
      <c r="E48" s="119">
        <v>0</v>
      </c>
      <c r="F48" s="119">
        <v>0</v>
      </c>
    </row>
    <row r="49" spans="1:6" x14ac:dyDescent="0.25">
      <c r="A49" s="54" t="s">
        <v>531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</row>
    <row r="53" spans="1:6" x14ac:dyDescent="0.25">
      <c r="A53" s="54" t="s">
        <v>531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</row>
    <row r="54" spans="1:6" x14ac:dyDescent="0.25">
      <c r="A54" s="54" t="s">
        <v>534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</row>
    <row r="58" spans="1:6" x14ac:dyDescent="0.25">
      <c r="A58" s="54" t="s">
        <v>531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</row>
    <row r="62" spans="1:6" x14ac:dyDescent="0.25">
      <c r="A62" s="54" t="s">
        <v>538</v>
      </c>
      <c r="B62" s="120">
        <v>0</v>
      </c>
      <c r="C62" s="50">
        <v>0</v>
      </c>
      <c r="D62" s="50">
        <v>0</v>
      </c>
      <c r="E62" s="50">
        <v>0</v>
      </c>
      <c r="F62" s="50">
        <v>0</v>
      </c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</row>
    <row r="66" spans="1:6" x14ac:dyDescent="0.25">
      <c r="A66" s="54" t="s">
        <v>541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A1:F17283"/>
  <sheetViews>
    <sheetView showGridLines="0" zoomScale="90" zoomScaleNormal="90" workbookViewId="0">
      <selection activeCell="F77" sqref="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7" t="s">
        <v>545</v>
      </c>
      <c r="B1" s="137"/>
      <c r="C1" s="137"/>
      <c r="D1" s="137"/>
      <c r="E1" s="137"/>
      <c r="F1" s="137"/>
    </row>
    <row r="2" spans="1:6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30"/>
    </row>
    <row r="3" spans="1:6" x14ac:dyDescent="0.25">
      <c r="A3" s="131" t="s">
        <v>117</v>
      </c>
      <c r="B3" s="132"/>
      <c r="C3" s="132"/>
      <c r="D3" s="132"/>
      <c r="E3" s="132"/>
      <c r="F3" s="133"/>
    </row>
    <row r="4" spans="1:6" ht="14.25" x14ac:dyDescent="0.45">
      <c r="A4" s="131" t="str">
        <f>PERIODO_INFORME</f>
        <v>Al 31 de diciembre de 2022 y al 30 de marzo de 2023 (b)</v>
      </c>
      <c r="B4" s="132"/>
      <c r="C4" s="132"/>
      <c r="D4" s="132"/>
      <c r="E4" s="132"/>
      <c r="F4" s="133"/>
    </row>
    <row r="5" spans="1:6" ht="14.25" x14ac:dyDescent="0.45">
      <c r="A5" s="134" t="s">
        <v>118</v>
      </c>
      <c r="B5" s="135"/>
      <c r="C5" s="135"/>
      <c r="D5" s="135"/>
      <c r="E5" s="135"/>
      <c r="F5" s="136"/>
    </row>
    <row r="6" spans="1:6" ht="28.5" x14ac:dyDescent="0.45">
      <c r="A6" s="110" t="s">
        <v>3284</v>
      </c>
      <c r="B6" s="111" t="str">
        <f>ANIO</f>
        <v>2023 (d)</v>
      </c>
      <c r="C6" s="108" t="str">
        <f>ULTIMO</f>
        <v>31 de diciembre de 2022 (e)</v>
      </c>
      <c r="D6" s="112" t="s">
        <v>0</v>
      </c>
      <c r="E6" s="111" t="str">
        <f>ANIO</f>
        <v>2023 (d)</v>
      </c>
      <c r="F6" s="108" t="str">
        <f>ULTIMO</f>
        <v>31 de diciembre de 2022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ht="14.25" x14ac:dyDescent="0.45">
      <c r="A9" s="77" t="s">
        <v>3</v>
      </c>
      <c r="B9" s="50">
        <f>SUM(B10:B16)</f>
        <v>7957295.5</v>
      </c>
      <c r="C9" s="50">
        <f>SUM(C10:C16)</f>
        <v>4708709.0199999996</v>
      </c>
      <c r="D9" s="80" t="s">
        <v>54</v>
      </c>
      <c r="E9" s="50">
        <f>SUM(E10:E18)</f>
        <v>2017027.87</v>
      </c>
      <c r="F9" s="50">
        <f>SUM(F10:F18)</f>
        <v>4013857.17</v>
      </c>
    </row>
    <row r="10" spans="1:6" x14ac:dyDescent="0.25">
      <c r="A10" s="78" t="s">
        <v>4</v>
      </c>
      <c r="B10" s="50">
        <v>13500</v>
      </c>
      <c r="C10" s="50">
        <v>13500</v>
      </c>
      <c r="D10" s="81" t="s">
        <v>55</v>
      </c>
      <c r="E10" s="50">
        <v>0</v>
      </c>
      <c r="F10" s="50">
        <v>0</v>
      </c>
    </row>
    <row r="11" spans="1:6" x14ac:dyDescent="0.25">
      <c r="A11" s="78" t="s">
        <v>5</v>
      </c>
      <c r="B11" s="50">
        <v>7943795.5</v>
      </c>
      <c r="C11" s="50">
        <v>4695209.0199999996</v>
      </c>
      <c r="D11" s="81" t="s">
        <v>56</v>
      </c>
      <c r="E11" s="50">
        <v>-40567.629999999997</v>
      </c>
      <c r="F11" s="50">
        <v>-32476.99</v>
      </c>
    </row>
    <row r="12" spans="1:6" x14ac:dyDescent="0.25">
      <c r="A12" s="78" t="s">
        <v>6</v>
      </c>
      <c r="B12" s="50">
        <v>0</v>
      </c>
      <c r="C12" s="50">
        <v>0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0</v>
      </c>
      <c r="C13" s="50">
        <v>0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0</v>
      </c>
      <c r="C15" s="50">
        <v>0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2057595.5</v>
      </c>
      <c r="F16" s="50">
        <v>4046334.16</v>
      </c>
    </row>
    <row r="17" spans="1:6" x14ac:dyDescent="0.25">
      <c r="A17" s="77" t="s">
        <v>11</v>
      </c>
      <c r="B17" s="50">
        <f>SUM(B18:B24)</f>
        <v>9563277.1999999993</v>
      </c>
      <c r="C17" s="50">
        <f>SUM(C18:C24)</f>
        <v>242881.63</v>
      </c>
      <c r="D17" s="81" t="s">
        <v>62</v>
      </c>
      <c r="E17" s="50">
        <v>0</v>
      </c>
      <c r="F17" s="50">
        <v>0</v>
      </c>
    </row>
    <row r="18" spans="1:6" x14ac:dyDescent="0.25">
      <c r="A18" s="78" t="s">
        <v>12</v>
      </c>
      <c r="B18" s="50">
        <v>0</v>
      </c>
      <c r="C18" s="50">
        <v>0</v>
      </c>
      <c r="D18" s="81" t="s">
        <v>63</v>
      </c>
      <c r="E18" s="50">
        <v>0</v>
      </c>
      <c r="F18" s="50">
        <v>0</v>
      </c>
    </row>
    <row r="19" spans="1:6" x14ac:dyDescent="0.2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-58467</v>
      </c>
      <c r="F19" s="50">
        <f>SUM(F20:F22)</f>
        <v>30113.25</v>
      </c>
    </row>
    <row r="20" spans="1:6" x14ac:dyDescent="0.25">
      <c r="A20" s="78" t="s">
        <v>14</v>
      </c>
      <c r="B20" s="50">
        <v>9563277.1999999993</v>
      </c>
      <c r="C20" s="50">
        <v>242881.63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-58467</v>
      </c>
      <c r="F22" s="50">
        <v>30113.25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938599.77</v>
      </c>
      <c r="C25" s="50">
        <f>SUM(C26:C30)</f>
        <v>706062.21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938599.77</v>
      </c>
      <c r="C26" s="50">
        <v>706062.21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0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2256141.9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122">
        <v>2256141.9</v>
      </c>
      <c r="F41" s="50">
        <v>0</v>
      </c>
    </row>
    <row r="42" spans="1:6" x14ac:dyDescent="0.25">
      <c r="A42" s="78" t="s">
        <v>35</v>
      </c>
      <c r="B42" s="122">
        <v>0</v>
      </c>
      <c r="C42" s="122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122">
        <v>0</v>
      </c>
      <c r="C43" s="122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122">
        <v>0</v>
      </c>
      <c r="C44" s="122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122">
        <v>0</v>
      </c>
      <c r="C45" s="122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</f>
        <v>18459172.469999999</v>
      </c>
      <c r="C47" s="51">
        <f>C9+C17+C25+C31+C38+C41</f>
        <v>5657652.8599999994</v>
      </c>
      <c r="D47" s="79" t="s">
        <v>91</v>
      </c>
      <c r="E47" s="51">
        <f>E9+E19+E23+E26+E27+E31+E38+E42</f>
        <v>4214702.7699999996</v>
      </c>
      <c r="F47" s="51">
        <f>F9+F19+F23+F26+F27+F31+F38+F42</f>
        <v>4043970.42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14459914.49</v>
      </c>
      <c r="C52" s="50">
        <v>14459914.49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69020277.709999993</v>
      </c>
      <c r="C53" s="50">
        <v>68948819.430000007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340542.64</v>
      </c>
      <c r="C54" s="50">
        <v>340542.64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-54774277.590000004</v>
      </c>
      <c r="C55" s="50">
        <v>-53813580.329999998</v>
      </c>
      <c r="D55" s="30" t="s">
        <v>98</v>
      </c>
      <c r="E55" s="50">
        <v>0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4214702.7699999996</v>
      </c>
      <c r="F59" s="51">
        <f>F47+F57</f>
        <v>4043970.42</v>
      </c>
    </row>
    <row r="60" spans="1:6" x14ac:dyDescent="0.25">
      <c r="A60" s="47" t="s">
        <v>50</v>
      </c>
      <c r="B60" s="51">
        <f>SUM(B50:B58)</f>
        <v>29046457.249999985</v>
      </c>
      <c r="C60" s="51">
        <f>SUM(C50:C58)</f>
        <v>29935696.230000004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47505629.719999984</v>
      </c>
      <c r="C62" s="51">
        <f>SUM(C47+C60)</f>
        <v>35593349.090000004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122">
        <f>SUM(E64:E66)</f>
        <v>19972929.789999999</v>
      </c>
      <c r="F63" s="50">
        <f>SUM(F64:F66)</f>
        <v>19972929.789999999</v>
      </c>
    </row>
    <row r="64" spans="1:6" x14ac:dyDescent="0.25">
      <c r="A64" s="46"/>
      <c r="B64" s="46"/>
      <c r="C64" s="46"/>
      <c r="D64" s="80" t="s">
        <v>103</v>
      </c>
      <c r="E64" s="122">
        <v>19972929.789999999</v>
      </c>
      <c r="F64" s="122">
        <v>19972929.789999999</v>
      </c>
    </row>
    <row r="65" spans="1:6" x14ac:dyDescent="0.25">
      <c r="A65" s="46"/>
      <c r="B65" s="46"/>
      <c r="C65" s="46"/>
      <c r="D65" s="30" t="s">
        <v>104</v>
      </c>
      <c r="E65" s="50">
        <v>0</v>
      </c>
      <c r="F65" s="50">
        <v>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23317997.160000004</v>
      </c>
      <c r="F68" s="50">
        <f>SUM(F69:F73)</f>
        <v>11576448.880000006</v>
      </c>
    </row>
    <row r="69" spans="1:6" x14ac:dyDescent="0.25">
      <c r="A69" s="4"/>
      <c r="B69" s="46"/>
      <c r="C69" s="46"/>
      <c r="D69" s="80" t="s">
        <v>107</v>
      </c>
      <c r="E69" s="50">
        <v>11753429.190000001</v>
      </c>
      <c r="F69" s="50">
        <v>4499107.0100000054</v>
      </c>
    </row>
    <row r="70" spans="1:6" x14ac:dyDescent="0.25">
      <c r="A70" s="4"/>
      <c r="B70" s="46"/>
      <c r="C70" s="46"/>
      <c r="D70" s="80" t="s">
        <v>108</v>
      </c>
      <c r="E70" s="50">
        <v>11564567.970000001</v>
      </c>
      <c r="F70" s="50">
        <v>7077341.8700000001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>
        <v>0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43290926.950000003</v>
      </c>
      <c r="F79" s="51">
        <f>F63+F68+F75</f>
        <v>31549378.670000006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47505629.719999999</v>
      </c>
      <c r="F81" s="51">
        <f>F59+F79</f>
        <v>35593349.090000004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7957295.5</v>
      </c>
      <c r="Q4" s="13">
        <f>'Formato 1'!C9</f>
        <v>4708709.0199999996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13500</v>
      </c>
      <c r="Q5" s="13">
        <f>'Formato 1'!C10</f>
        <v>13500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7943795.5</v>
      </c>
      <c r="Q6" s="13">
        <f>'Formato 1'!C11</f>
        <v>4695209.0199999996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0</v>
      </c>
      <c r="Q7" s="13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0</v>
      </c>
      <c r="Q8" s="13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9563277.1999999993</v>
      </c>
      <c r="Q12" s="13">
        <f>'Formato 1'!C17</f>
        <v>242881.63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9563277.1999999993</v>
      </c>
      <c r="Q15" s="13">
        <f>'Formato 1'!C20</f>
        <v>242881.63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938599.77</v>
      </c>
      <c r="Q20" s="13">
        <f>'Formato 1'!C25</f>
        <v>706062.21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938599.77</v>
      </c>
      <c r="Q21" s="13">
        <f>'Formato 1'!C26</f>
        <v>706062.21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18459172.469999999</v>
      </c>
      <c r="Q42" s="13">
        <f>'Formato 1'!C47</f>
        <v>5657652.8599999994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69020277.709999993</v>
      </c>
      <c r="Q47">
        <f>'Formato 1'!C53</f>
        <v>68948819.430000007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340542.64</v>
      </c>
      <c r="Q48">
        <f>'Formato 1'!C54</f>
        <v>340542.64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-54774277.590000004</v>
      </c>
      <c r="Q49">
        <f>'Formato 1'!C55</f>
        <v>-53813580.329999998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29046457.249999985</v>
      </c>
      <c r="Q53">
        <f>'Formato 1'!C60</f>
        <v>29935696.230000004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47505629.719999984</v>
      </c>
      <c r="Q54">
        <f>'Formato 1'!C62</f>
        <v>35593349.090000004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2017027.87</v>
      </c>
      <c r="Q57">
        <f>'Formato 1'!F9</f>
        <v>4013857.17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-40567.629999999997</v>
      </c>
      <c r="Q59">
        <f>'Formato 1'!F11</f>
        <v>-32476.99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2057595.5</v>
      </c>
      <c r="Q64">
        <f>'Formato 1'!F16</f>
        <v>4046334.16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-58467</v>
      </c>
      <c r="Q67">
        <f>'Formato 1'!F19</f>
        <v>30113.25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-58467</v>
      </c>
      <c r="Q70">
        <f>'Formato 1'!F22</f>
        <v>30113.25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2256141.9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2256141.9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4214702.7699999996</v>
      </c>
      <c r="Q95">
        <f>'Formato 1'!F47</f>
        <v>4043970.42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4214702.7699999996</v>
      </c>
      <c r="Q104">
        <f>'Formato 1'!F59</f>
        <v>4043970.42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23317997.160000004</v>
      </c>
      <c r="Q110">
        <f>'Formato 1'!F68</f>
        <v>11576448.880000006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11753429.190000001</v>
      </c>
      <c r="Q111">
        <f>'Formato 1'!F69</f>
        <v>4499107.0100000054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11564567.970000001</v>
      </c>
      <c r="Q112">
        <f>'Formato 1'!F70</f>
        <v>7077341.8700000001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43290926.950000003</v>
      </c>
      <c r="Q119">
        <f>'Formato 1'!F79</f>
        <v>31549378.670000006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47505629.719999999</v>
      </c>
      <c r="Q120">
        <f>'Formato 1'!F81</f>
        <v>35593349.090000004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29" zoomScale="63" zoomScaleNormal="63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9" t="s">
        <v>544</v>
      </c>
      <c r="B1" s="139"/>
      <c r="C1" s="139"/>
      <c r="D1" s="139"/>
      <c r="E1" s="139"/>
      <c r="F1" s="139"/>
      <c r="G1" s="139"/>
      <c r="H1" s="139"/>
    </row>
    <row r="2" spans="1:9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29"/>
      <c r="G2" s="129"/>
      <c r="H2" s="130"/>
    </row>
    <row r="3" spans="1:9" x14ac:dyDescent="0.25">
      <c r="A3" s="131" t="s">
        <v>120</v>
      </c>
      <c r="B3" s="132"/>
      <c r="C3" s="132"/>
      <c r="D3" s="132"/>
      <c r="E3" s="132"/>
      <c r="F3" s="132"/>
      <c r="G3" s="132"/>
      <c r="H3" s="133"/>
    </row>
    <row r="4" spans="1:9" ht="14.25" x14ac:dyDescent="0.45">
      <c r="A4" s="131" t="str">
        <f>PERIODO_INFORME</f>
        <v>Al 31 de diciembre de 2022 y al 30 de marzo de 2023 (b)</v>
      </c>
      <c r="B4" s="132"/>
      <c r="C4" s="132"/>
      <c r="D4" s="132"/>
      <c r="E4" s="132"/>
      <c r="F4" s="132"/>
      <c r="G4" s="132"/>
      <c r="H4" s="133"/>
    </row>
    <row r="5" spans="1:9" ht="14.25" x14ac:dyDescent="0.45">
      <c r="A5" s="134" t="s">
        <v>118</v>
      </c>
      <c r="B5" s="135"/>
      <c r="C5" s="135"/>
      <c r="D5" s="135"/>
      <c r="E5" s="135"/>
      <c r="F5" s="135"/>
      <c r="G5" s="135"/>
      <c r="H5" s="136"/>
    </row>
    <row r="6" spans="1:9" ht="45" x14ac:dyDescent="0.25">
      <c r="A6" s="83" t="s">
        <v>121</v>
      </c>
      <c r="B6" s="84" t="str">
        <f>ULTIMO_SALDO</f>
        <v>Saldo al 31 de diciembre de 2022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</row>
    <row r="12" spans="1:9" ht="14.25" x14ac:dyDescent="0.45">
      <c r="A12" s="87" t="s">
        <v>131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9" ht="14.25" x14ac:dyDescent="0.45">
      <c r="A16" s="87" t="s">
        <v>135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ht="14.25" x14ac:dyDescent="0.4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123">
        <v>4043970.42</v>
      </c>
      <c r="C18" s="109"/>
      <c r="D18" s="109"/>
      <c r="E18" s="109"/>
      <c r="F18" s="123">
        <v>4214702.7699999996</v>
      </c>
      <c r="G18" s="109"/>
      <c r="H18" s="109"/>
    </row>
    <row r="19" spans="1:8" ht="14.25" x14ac:dyDescent="0.4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123">
        <f>B8+B18</f>
        <v>4043970.42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4214702.7699999996</v>
      </c>
      <c r="G20" s="51">
        <f t="shared" si="3"/>
        <v>0</v>
      </c>
      <c r="H20" s="51">
        <f t="shared" si="3"/>
        <v>0</v>
      </c>
    </row>
    <row r="21" spans="1:8" ht="14.25" x14ac:dyDescent="0.4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18" customFormat="1" x14ac:dyDescent="0.25">
      <c r="A24" s="88" t="s">
        <v>443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s="18" customFormat="1" x14ac:dyDescent="0.25">
      <c r="A25" s="88" t="s">
        <v>444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s="18" customFormat="1" x14ac:dyDescent="0.25">
      <c r="A29" s="88" t="s">
        <v>446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18" customFormat="1" x14ac:dyDescent="0.25">
      <c r="A30" s="88" t="s">
        <v>447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38" t="s">
        <v>3300</v>
      </c>
      <c r="B33" s="138"/>
      <c r="C33" s="138"/>
      <c r="D33" s="138"/>
      <c r="E33" s="138"/>
      <c r="F33" s="138"/>
      <c r="G33" s="138"/>
      <c r="H33" s="138"/>
    </row>
    <row r="34" spans="1:8" ht="12" customHeight="1" x14ac:dyDescent="0.25">
      <c r="A34" s="138"/>
      <c r="B34" s="138"/>
      <c r="C34" s="138"/>
      <c r="D34" s="138"/>
      <c r="E34" s="138"/>
      <c r="F34" s="138"/>
      <c r="G34" s="138"/>
      <c r="H34" s="138"/>
    </row>
    <row r="35" spans="1:8" ht="12" customHeight="1" x14ac:dyDescent="0.25">
      <c r="A35" s="138"/>
      <c r="B35" s="138"/>
      <c r="C35" s="138"/>
      <c r="D35" s="138"/>
      <c r="E35" s="138"/>
      <c r="F35" s="138"/>
      <c r="G35" s="138"/>
      <c r="H35" s="138"/>
    </row>
    <row r="36" spans="1:8" ht="12" customHeight="1" x14ac:dyDescent="0.25">
      <c r="A36" s="138"/>
      <c r="B36" s="138"/>
      <c r="C36" s="138"/>
      <c r="D36" s="138"/>
      <c r="E36" s="138"/>
      <c r="F36" s="138"/>
      <c r="G36" s="138"/>
      <c r="H36" s="138"/>
    </row>
    <row r="37" spans="1:8" ht="12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</row>
    <row r="43" spans="1:8" s="18" customFormat="1" x14ac:dyDescent="0.25">
      <c r="A43" s="88" t="s">
        <v>449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</row>
    <row r="44" spans="1:8" s="18" customFormat="1" x14ac:dyDescent="0.25">
      <c r="A44" s="88" t="s">
        <v>450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4043970.42</v>
      </c>
      <c r="Q12" s="13"/>
      <c r="R12" s="13"/>
      <c r="S12" s="13"/>
      <c r="T12" s="13">
        <f>'Formato 2'!F18</f>
        <v>4214702.7699999996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4043970.42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4214702.7699999996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/>
    <row r="19" spans="1:20" ht="14.25" x14ac:dyDescent="0.45"/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L21"/>
  <sheetViews>
    <sheetView showGridLines="0" zoomScale="73" zoomScaleNormal="73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7" t="s">
        <v>543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0"/>
    </row>
    <row r="2" spans="1:12" ht="14.25" x14ac:dyDescent="0.45">
      <c r="A2" s="128" t="str">
        <f>ENTE_PUBLICO_A</f>
        <v>Patronato de Bomberos de León Gto, Gobierno del Estado de Guanajuato (a)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2" x14ac:dyDescent="0.25">
      <c r="A3" s="131" t="s">
        <v>146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2" ht="14.25" x14ac:dyDescent="0.45">
      <c r="A4" s="131" t="str">
        <f>TRIMESTRE</f>
        <v>Del 1 de enero al 30 de marzo de 2023 (b)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2" ht="14.25" x14ac:dyDescent="0.45">
      <c r="A5" s="131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30 de marzo de 2023 (k)</v>
      </c>
      <c r="J6" s="108" t="str">
        <f>MONTO2</f>
        <v>Monto pagado de la inversión actualizado al 30 de marzo de 2023 (l)</v>
      </c>
      <c r="K6" s="108" t="str">
        <f>SALDO_PENDIENTE</f>
        <v>Saldo pendiente por pagar de la inversión al 30 de marzo de 2023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f>E9-J9</f>
        <v>0</v>
      </c>
    </row>
    <row r="10" spans="1:12" s="18" customFormat="1" ht="14.25" x14ac:dyDescent="0.45">
      <c r="A10" s="93" t="s">
        <v>157</v>
      </c>
      <c r="B10" s="91"/>
      <c r="C10" s="91"/>
      <c r="D10" s="91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f t="shared" ref="K10:K12" si="0">E10-J10</f>
        <v>0</v>
      </c>
    </row>
    <row r="11" spans="1:12" s="18" customFormat="1" ht="14.25" x14ac:dyDescent="0.45">
      <c r="A11" s="93" t="s">
        <v>158</v>
      </c>
      <c r="B11" s="91"/>
      <c r="C11" s="91"/>
      <c r="D11" s="91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f t="shared" si="0"/>
        <v>0</v>
      </c>
    </row>
    <row r="12" spans="1:12" s="18" customFormat="1" ht="14.25" x14ac:dyDescent="0.45">
      <c r="A12" s="93" t="s">
        <v>159</v>
      </c>
      <c r="B12" s="91"/>
      <c r="C12" s="91"/>
      <c r="D12" s="91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f t="shared" si="0"/>
        <v>0</v>
      </c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f>E15-J15</f>
        <v>0</v>
      </c>
    </row>
    <row r="16" spans="1:12" s="18" customFormat="1" ht="14.25" x14ac:dyDescent="0.45">
      <c r="A16" s="93" t="s">
        <v>162</v>
      </c>
      <c r="B16" s="91"/>
      <c r="C16" s="91"/>
      <c r="D16" s="91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f t="shared" ref="K16:K18" si="1">E16-J16</f>
        <v>0</v>
      </c>
    </row>
    <row r="17" spans="1:11" s="18" customFormat="1" ht="14.25" x14ac:dyDescent="0.45">
      <c r="A17" s="93" t="s">
        <v>163</v>
      </c>
      <c r="B17" s="91"/>
      <c r="C17" s="91"/>
      <c r="D17" s="91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f t="shared" si="1"/>
        <v>0</v>
      </c>
    </row>
    <row r="18" spans="1:11" s="18" customFormat="1" ht="14.25" x14ac:dyDescent="0.45">
      <c r="A18" s="93" t="s">
        <v>164</v>
      </c>
      <c r="B18" s="91"/>
      <c r="C18" s="91"/>
      <c r="D18" s="91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f t="shared" si="1"/>
        <v>0</v>
      </c>
    </row>
    <row r="19" spans="1:11" ht="14.25" x14ac:dyDescent="0.4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CoordContabilidad</cp:lastModifiedBy>
  <cp:lastPrinted>2023-04-20T02:03:28Z</cp:lastPrinted>
  <dcterms:created xsi:type="dcterms:W3CDTF">2017-01-19T17:59:06Z</dcterms:created>
  <dcterms:modified xsi:type="dcterms:W3CDTF">2023-04-20T02:03:48Z</dcterms:modified>
</cp:coreProperties>
</file>